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EsteLivro"/>
  <mc:AlternateContent xmlns:mc="http://schemas.openxmlformats.org/markup-compatibility/2006">
    <mc:Choice Requires="x15">
      <x15ac:absPath xmlns:x15ac="http://schemas.microsoft.com/office/spreadsheetml/2010/11/ac" url="C:\Users\bruno.pimenta\Desktop\ferramenta poupanças\Publicada\A publicar\"/>
    </mc:Choice>
  </mc:AlternateContent>
  <bookViews>
    <workbookView xWindow="0" yWindow="0" windowWidth="24000" windowHeight="9135"/>
  </bookViews>
  <sheets>
    <sheet name="0.Ajuda" sheetId="8" r:id="rId1"/>
    <sheet name="1. Identificação Ben. Oper." sheetId="3" r:id="rId2"/>
    <sheet name="2. Medidas a).i)" sheetId="22" r:id="rId3"/>
    <sheet name="3. Medidas a).ii)" sheetId="20" r:id="rId4"/>
    <sheet name="4. Medidas a).iii)" sheetId="21" r:id="rId5"/>
    <sheet name="5. Medidas a).iv)" sheetId="23" r:id="rId6"/>
    <sheet name="6. Medidas a).v)" sheetId="24" r:id="rId7"/>
    <sheet name="7. Medidas b).i)" sheetId="25" r:id="rId8"/>
    <sheet name="7. Medidas b).ii)" sheetId="26" r:id="rId9"/>
    <sheet name="8. Medidas c)" sheetId="18" r:id="rId10"/>
    <sheet name="Poupanças Totais" sheetId="5" r:id="rId11"/>
    <sheet name="VAL Global até 25 anos" sheetId="4" r:id="rId12"/>
    <sheet name="Valores-Padrão" sheetId="11" r:id="rId13"/>
    <sheet name="Fatores de conversão" sheetId="19" r:id="rId14"/>
  </sheets>
  <calcPr calcId="152511"/>
</workbook>
</file>

<file path=xl/calcChain.xml><?xml version="1.0" encoding="utf-8"?>
<calcChain xmlns="http://schemas.openxmlformats.org/spreadsheetml/2006/main">
  <c r="F6" i="19" l="1"/>
  <c r="J6" i="19" s="1"/>
  <c r="J11" i="19"/>
  <c r="J8" i="19"/>
  <c r="I8" i="19"/>
  <c r="J7" i="19"/>
  <c r="I7" i="19"/>
  <c r="I6" i="19"/>
  <c r="I5" i="19"/>
  <c r="G69" i="5" l="1"/>
  <c r="G65" i="5"/>
  <c r="D65" i="5"/>
  <c r="G66" i="5"/>
  <c r="F15" i="5"/>
  <c r="G15" i="5"/>
  <c r="H15" i="5"/>
  <c r="I15" i="5"/>
  <c r="J15" i="5"/>
  <c r="K15" i="5"/>
  <c r="L15" i="5"/>
  <c r="M15" i="5"/>
  <c r="N15" i="5"/>
  <c r="O15" i="5"/>
  <c r="P15" i="5"/>
  <c r="Q15" i="5"/>
  <c r="R15" i="5"/>
  <c r="S15" i="5"/>
  <c r="T15" i="5"/>
  <c r="U15" i="5"/>
  <c r="V15" i="5"/>
  <c r="W15" i="5"/>
  <c r="X15" i="5"/>
  <c r="Y15" i="5"/>
  <c r="Z15" i="5"/>
  <c r="AA15" i="5"/>
  <c r="AB15" i="5"/>
  <c r="E15" i="5"/>
  <c r="D15" i="5"/>
  <c r="G26" i="18"/>
  <c r="F26" i="18"/>
  <c r="E26" i="18"/>
  <c r="F25" i="18" l="1"/>
  <c r="G11" i="18" l="1"/>
  <c r="G12" i="18"/>
  <c r="J12" i="18" l="1"/>
  <c r="K12" i="18" s="1"/>
  <c r="L12" i="18" s="1"/>
  <c r="I17" i="18"/>
  <c r="L14" i="18"/>
  <c r="L15" i="18"/>
  <c r="L16" i="18"/>
  <c r="H17" i="18"/>
  <c r="AX19" i="18"/>
  <c r="AY19" i="18"/>
  <c r="AZ19" i="18"/>
  <c r="F18" i="18" l="1"/>
  <c r="D35" i="5" s="1"/>
  <c r="E5" i="4" s="1"/>
  <c r="E37" i="3" l="1"/>
  <c r="AJ30" i="21" l="1"/>
  <c r="AK30" i="21"/>
  <c r="AJ31" i="21"/>
  <c r="AK31" i="21"/>
  <c r="AJ32" i="21"/>
  <c r="AK32" i="21"/>
  <c r="AJ33" i="21"/>
  <c r="AK33" i="21"/>
  <c r="AK29" i="21"/>
  <c r="AJ29" i="21"/>
  <c r="AJ30" i="26" l="1"/>
  <c r="AK30" i="26"/>
  <c r="AJ31" i="26"/>
  <c r="AK31" i="26"/>
  <c r="AJ32" i="26"/>
  <c r="AK32" i="26"/>
  <c r="AJ33" i="26"/>
  <c r="AK33" i="26"/>
  <c r="AK29" i="26"/>
  <c r="AJ29" i="26"/>
  <c r="G25" i="18"/>
  <c r="E25" i="18"/>
  <c r="H12" i="25"/>
  <c r="H11" i="25"/>
  <c r="H10" i="25"/>
  <c r="J8" i="20" l="1"/>
  <c r="AH10" i="25" l="1"/>
  <c r="AI11" i="21" l="1"/>
  <c r="AI12" i="21"/>
  <c r="AI13" i="21"/>
  <c r="AI14" i="21"/>
  <c r="AI10" i="21"/>
  <c r="AJ10" i="21"/>
  <c r="AG4" i="21"/>
  <c r="I11" i="21"/>
  <c r="I12" i="21"/>
  <c r="I13" i="21"/>
  <c r="I14" i="21"/>
  <c r="I10" i="21"/>
  <c r="AH10" i="26" l="1"/>
  <c r="K45" i="25"/>
  <c r="L45" i="25"/>
  <c r="M45" i="25"/>
  <c r="N45" i="25"/>
  <c r="O45" i="25"/>
  <c r="P45" i="25"/>
  <c r="Q45" i="25"/>
  <c r="R45" i="25"/>
  <c r="S45" i="25"/>
  <c r="T45" i="25"/>
  <c r="U45" i="25"/>
  <c r="V45" i="25"/>
  <c r="W45" i="25"/>
  <c r="X45" i="25"/>
  <c r="Y45" i="25"/>
  <c r="Z45" i="25"/>
  <c r="AA45" i="25"/>
  <c r="AB45" i="25"/>
  <c r="AC45" i="25"/>
  <c r="AD45" i="25"/>
  <c r="AE45" i="25"/>
  <c r="AF45" i="25"/>
  <c r="AG45" i="25"/>
  <c r="K46" i="25"/>
  <c r="L46" i="25"/>
  <c r="M46" i="25"/>
  <c r="N46" i="25"/>
  <c r="O46" i="25"/>
  <c r="P46" i="25"/>
  <c r="Q46" i="25"/>
  <c r="R46" i="25"/>
  <c r="S46" i="25"/>
  <c r="T46" i="25"/>
  <c r="U46" i="25"/>
  <c r="V46" i="25"/>
  <c r="W46" i="25"/>
  <c r="X46" i="25"/>
  <c r="Y46" i="25"/>
  <c r="Z46" i="25"/>
  <c r="AA46" i="25"/>
  <c r="AB46" i="25"/>
  <c r="AC46" i="25"/>
  <c r="AD46" i="25"/>
  <c r="AE46" i="25"/>
  <c r="AF46" i="25"/>
  <c r="AG46" i="25"/>
  <c r="K47" i="25"/>
  <c r="L47" i="25"/>
  <c r="M47" i="25"/>
  <c r="N47" i="25"/>
  <c r="O47" i="25"/>
  <c r="P47" i="25"/>
  <c r="Q47" i="25"/>
  <c r="R47" i="25"/>
  <c r="S47" i="25"/>
  <c r="T47" i="25"/>
  <c r="U47" i="25"/>
  <c r="V47" i="25"/>
  <c r="W47" i="25"/>
  <c r="X47" i="25"/>
  <c r="Y47" i="25"/>
  <c r="Z47" i="25"/>
  <c r="AA47" i="25"/>
  <c r="AB47" i="25"/>
  <c r="AC47" i="25"/>
  <c r="AD47" i="25"/>
  <c r="AE47" i="25"/>
  <c r="AF47" i="25"/>
  <c r="AG47" i="25"/>
  <c r="K48" i="25"/>
  <c r="L48" i="25"/>
  <c r="M48" i="25"/>
  <c r="N48" i="25"/>
  <c r="O48" i="25"/>
  <c r="P48" i="25"/>
  <c r="Q48" i="25"/>
  <c r="R48" i="25"/>
  <c r="S48" i="25"/>
  <c r="T48" i="25"/>
  <c r="U48" i="25"/>
  <c r="V48" i="25"/>
  <c r="W48" i="25"/>
  <c r="X48" i="25"/>
  <c r="Y48" i="25"/>
  <c r="Z48" i="25"/>
  <c r="AA48" i="25"/>
  <c r="AB48" i="25"/>
  <c r="AC48" i="25"/>
  <c r="AD48" i="25"/>
  <c r="AE48" i="25"/>
  <c r="AF48" i="25"/>
  <c r="AG48" i="25"/>
  <c r="K49" i="25"/>
  <c r="L49" i="25"/>
  <c r="M49" i="25"/>
  <c r="N49" i="25"/>
  <c r="O49" i="25"/>
  <c r="P49" i="25"/>
  <c r="Q49" i="25"/>
  <c r="R49" i="25"/>
  <c r="S49" i="25"/>
  <c r="T49" i="25"/>
  <c r="U49" i="25"/>
  <c r="V49" i="25"/>
  <c r="W49" i="25"/>
  <c r="X49" i="25"/>
  <c r="Y49" i="25"/>
  <c r="Z49" i="25"/>
  <c r="AA49" i="25"/>
  <c r="AB49" i="25"/>
  <c r="AC49" i="25"/>
  <c r="AD49" i="25"/>
  <c r="AE49" i="25"/>
  <c r="AF49" i="25"/>
  <c r="AG49" i="25"/>
  <c r="K50" i="25"/>
  <c r="L50" i="25"/>
  <c r="M50" i="25"/>
  <c r="N50" i="25"/>
  <c r="O50" i="25"/>
  <c r="P50" i="25"/>
  <c r="Q50" i="25"/>
  <c r="R50" i="25"/>
  <c r="S50" i="25"/>
  <c r="T50" i="25"/>
  <c r="U50" i="25"/>
  <c r="V50" i="25"/>
  <c r="W50" i="25"/>
  <c r="X50" i="25"/>
  <c r="Y50" i="25"/>
  <c r="Z50" i="25"/>
  <c r="AA50" i="25"/>
  <c r="AB50" i="25"/>
  <c r="AC50" i="25"/>
  <c r="AD50" i="25"/>
  <c r="AE50" i="25"/>
  <c r="AF50" i="25"/>
  <c r="AG50" i="25"/>
  <c r="K51" i="25"/>
  <c r="L51" i="25"/>
  <c r="M51" i="25"/>
  <c r="N51" i="25"/>
  <c r="O51" i="25"/>
  <c r="P51" i="25"/>
  <c r="Q51" i="25"/>
  <c r="R51" i="25"/>
  <c r="S51" i="25"/>
  <c r="T51" i="25"/>
  <c r="U51" i="25"/>
  <c r="V51" i="25"/>
  <c r="W51" i="25"/>
  <c r="X51" i="25"/>
  <c r="Y51" i="25"/>
  <c r="Z51" i="25"/>
  <c r="AA51" i="25"/>
  <c r="AB51" i="25"/>
  <c r="AC51" i="25"/>
  <c r="AD51" i="25"/>
  <c r="AE51" i="25"/>
  <c r="AF51" i="25"/>
  <c r="AG51" i="25"/>
  <c r="J45" i="25"/>
  <c r="J46" i="25"/>
  <c r="J47" i="25"/>
  <c r="J48" i="25"/>
  <c r="J49" i="25"/>
  <c r="J50" i="25"/>
  <c r="I45" i="25"/>
  <c r="I46" i="25"/>
  <c r="AH46" i="25" s="1"/>
  <c r="I47" i="25"/>
  <c r="I48" i="25"/>
  <c r="I49" i="25"/>
  <c r="I50" i="25"/>
  <c r="M32" i="25"/>
  <c r="Q32" i="25"/>
  <c r="U32" i="25"/>
  <c r="Y32" i="25"/>
  <c r="AC32" i="25"/>
  <c r="AG32" i="25"/>
  <c r="M33" i="25"/>
  <c r="N33" i="25"/>
  <c r="Q33" i="25"/>
  <c r="R33" i="25"/>
  <c r="U33" i="25"/>
  <c r="V33" i="25"/>
  <c r="Y33" i="25"/>
  <c r="Z33" i="25"/>
  <c r="AC33" i="25"/>
  <c r="AD33" i="25"/>
  <c r="AG33" i="25"/>
  <c r="K34" i="25"/>
  <c r="N34" i="25"/>
  <c r="O34" i="25"/>
  <c r="R34" i="25"/>
  <c r="S34" i="25"/>
  <c r="V34" i="25"/>
  <c r="W34" i="25"/>
  <c r="Z34" i="25"/>
  <c r="AA34" i="25"/>
  <c r="AD34" i="25"/>
  <c r="AE34" i="25"/>
  <c r="M36" i="25"/>
  <c r="Q36" i="25"/>
  <c r="U36" i="25"/>
  <c r="Y36" i="25"/>
  <c r="AC36" i="25"/>
  <c r="AG36" i="25"/>
  <c r="M37" i="25"/>
  <c r="N37" i="25"/>
  <c r="Q37" i="25"/>
  <c r="R37" i="25"/>
  <c r="U37" i="25"/>
  <c r="V37" i="25"/>
  <c r="Y37" i="25"/>
  <c r="Z37" i="25"/>
  <c r="AC37" i="25"/>
  <c r="AD37" i="25"/>
  <c r="AG37" i="25"/>
  <c r="K38" i="25"/>
  <c r="N38" i="25"/>
  <c r="O38" i="25"/>
  <c r="R38" i="25"/>
  <c r="S38" i="25"/>
  <c r="V38" i="25"/>
  <c r="W38" i="25"/>
  <c r="Z38" i="25"/>
  <c r="AA38" i="25"/>
  <c r="AD38" i="25"/>
  <c r="AE38" i="25"/>
  <c r="J33" i="25"/>
  <c r="J37" i="25"/>
  <c r="I36" i="25"/>
  <c r="F32" i="25"/>
  <c r="F33" i="25"/>
  <c r="F34" i="25"/>
  <c r="F35" i="25"/>
  <c r="F36" i="25"/>
  <c r="F37" i="25"/>
  <c r="E32" i="25"/>
  <c r="E33" i="25"/>
  <c r="E34" i="25"/>
  <c r="E35" i="25"/>
  <c r="E36" i="25"/>
  <c r="E37" i="25"/>
  <c r="C32" i="25"/>
  <c r="C33" i="25"/>
  <c r="C46" i="25" s="1"/>
  <c r="C34" i="25"/>
  <c r="C35" i="25"/>
  <c r="C48" i="25" s="1"/>
  <c r="C36" i="25"/>
  <c r="C37" i="25"/>
  <c r="C50" i="25" s="1"/>
  <c r="AD12" i="25"/>
  <c r="AD11" i="25"/>
  <c r="E30" i="25"/>
  <c r="E31" i="25"/>
  <c r="J51" i="25"/>
  <c r="I51" i="25"/>
  <c r="D51" i="25"/>
  <c r="G51" i="25" s="1"/>
  <c r="AH50" i="25"/>
  <c r="D49" i="25"/>
  <c r="G49" i="25" s="1"/>
  <c r="D46" i="25"/>
  <c r="G46" i="25" s="1"/>
  <c r="D45" i="25"/>
  <c r="G45" i="25" s="1"/>
  <c r="F38" i="25"/>
  <c r="E38" i="25"/>
  <c r="C38" i="25"/>
  <c r="C51" i="25" s="1"/>
  <c r="C49" i="25"/>
  <c r="C47" i="25"/>
  <c r="C45" i="25"/>
  <c r="F31" i="25"/>
  <c r="C31" i="25"/>
  <c r="C44" i="25" s="1"/>
  <c r="F30" i="25"/>
  <c r="C30" i="25"/>
  <c r="C43" i="25" s="1"/>
  <c r="F29" i="25"/>
  <c r="E29" i="25"/>
  <c r="C29" i="25"/>
  <c r="C42" i="25" s="1"/>
  <c r="W10" i="25"/>
  <c r="AI12" i="25"/>
  <c r="AI10" i="25"/>
  <c r="AH14" i="24"/>
  <c r="AH12" i="25"/>
  <c r="AH11" i="25"/>
  <c r="AI11" i="25" s="1"/>
  <c r="AI16" i="23"/>
  <c r="AE20" i="25"/>
  <c r="L38" i="25" s="1"/>
  <c r="AE19" i="25"/>
  <c r="K37" i="25" s="1"/>
  <c r="AE18" i="25"/>
  <c r="N36" i="25" s="1"/>
  <c r="AE17" i="25"/>
  <c r="M35" i="25" s="1"/>
  <c r="AE16" i="25"/>
  <c r="L34" i="25" s="1"/>
  <c r="AE15" i="25"/>
  <c r="K33" i="25" s="1"/>
  <c r="AE14" i="25"/>
  <c r="I32" i="25" s="1"/>
  <c r="AE11" i="25"/>
  <c r="AE12" i="25"/>
  <c r="AE10" i="25"/>
  <c r="U21" i="25"/>
  <c r="T21" i="25"/>
  <c r="S21" i="25"/>
  <c r="R21" i="25"/>
  <c r="Q21" i="25"/>
  <c r="W20" i="25"/>
  <c r="V20" i="25"/>
  <c r="W19" i="25"/>
  <c r="V19" i="25"/>
  <c r="D50" i="25" s="1"/>
  <c r="G50" i="25" s="1"/>
  <c r="W18" i="25"/>
  <c r="V18" i="25"/>
  <c r="W17" i="25"/>
  <c r="V17" i="25"/>
  <c r="D48" i="25" s="1"/>
  <c r="G48" i="25" s="1"/>
  <c r="W16" i="25"/>
  <c r="V16" i="25"/>
  <c r="D47" i="25" s="1"/>
  <c r="G47" i="25" s="1"/>
  <c r="W15" i="25"/>
  <c r="V15" i="25"/>
  <c r="W14" i="25"/>
  <c r="V14" i="25"/>
  <c r="V10" i="25"/>
  <c r="D42" i="25" s="1"/>
  <c r="G42" i="25" s="1"/>
  <c r="I42" i="25" s="1"/>
  <c r="V8" i="25"/>
  <c r="M21" i="25"/>
  <c r="L21" i="25"/>
  <c r="K21" i="25"/>
  <c r="J21" i="25"/>
  <c r="I21" i="25"/>
  <c r="P20" i="25"/>
  <c r="N20" i="25"/>
  <c r="X20" i="25" s="1"/>
  <c r="P19" i="25"/>
  <c r="N19" i="25"/>
  <c r="X19" i="25" s="1"/>
  <c r="P18" i="25"/>
  <c r="N18" i="25"/>
  <c r="X18" i="25" s="1"/>
  <c r="P17" i="25"/>
  <c r="N17" i="25"/>
  <c r="X17" i="25" s="1"/>
  <c r="P16" i="25"/>
  <c r="N16" i="25"/>
  <c r="X16" i="25" s="1"/>
  <c r="P15" i="25"/>
  <c r="N15" i="25"/>
  <c r="X15" i="25" s="1"/>
  <c r="P14" i="25"/>
  <c r="N14" i="25"/>
  <c r="X14" i="25" s="1"/>
  <c r="P10" i="25"/>
  <c r="N10" i="25"/>
  <c r="X10" i="25" s="1"/>
  <c r="M8" i="25"/>
  <c r="U8" i="25" s="1"/>
  <c r="L8" i="25"/>
  <c r="T8" i="25" s="1"/>
  <c r="K8" i="25"/>
  <c r="S8" i="25" s="1"/>
  <c r="J8" i="25"/>
  <c r="R8" i="25" s="1"/>
  <c r="I8" i="25"/>
  <c r="Q8" i="25" s="1"/>
  <c r="X42" i="25" l="1"/>
  <c r="AB42" i="25"/>
  <c r="D36" i="25"/>
  <c r="G36" i="25" s="1"/>
  <c r="AJ18" i="25"/>
  <c r="D32" i="25"/>
  <c r="G32" i="25" s="1"/>
  <c r="AJ14" i="25"/>
  <c r="D38" i="25"/>
  <c r="G38" i="25" s="1"/>
  <c r="AJ20" i="25"/>
  <c r="D33" i="25"/>
  <c r="G33" i="25" s="1"/>
  <c r="AJ15" i="25"/>
  <c r="D37" i="25"/>
  <c r="G37" i="25" s="1"/>
  <c r="AJ19" i="25"/>
  <c r="D29" i="25"/>
  <c r="AJ10" i="25"/>
  <c r="D34" i="25"/>
  <c r="G34" i="25" s="1"/>
  <c r="AJ16" i="25"/>
  <c r="D35" i="25"/>
  <c r="AJ17" i="25"/>
  <c r="X35" i="25"/>
  <c r="I35" i="25"/>
  <c r="J36" i="25"/>
  <c r="J32" i="25"/>
  <c r="AF36" i="25"/>
  <c r="X36" i="25"/>
  <c r="P36" i="25"/>
  <c r="AE35" i="25"/>
  <c r="W35" i="25"/>
  <c r="S35" i="25"/>
  <c r="O35" i="25"/>
  <c r="K35" i="25"/>
  <c r="AB32" i="25"/>
  <c r="T32" i="25"/>
  <c r="L32" i="25"/>
  <c r="AH49" i="25"/>
  <c r="AH45" i="25"/>
  <c r="G35" i="25"/>
  <c r="G29" i="25"/>
  <c r="J29" i="25" s="1"/>
  <c r="I38" i="25"/>
  <c r="AF42" i="25"/>
  <c r="I34" i="25"/>
  <c r="J35" i="25"/>
  <c r="AG38" i="25"/>
  <c r="AC38" i="25"/>
  <c r="Y38" i="25"/>
  <c r="U38" i="25"/>
  <c r="Q38" i="25"/>
  <c r="M38" i="25"/>
  <c r="AF37" i="25"/>
  <c r="AB37" i="25"/>
  <c r="X37" i="25"/>
  <c r="T37" i="25"/>
  <c r="P37" i="25"/>
  <c r="L37" i="25"/>
  <c r="AE36" i="25"/>
  <c r="AA36" i="25"/>
  <c r="W36" i="25"/>
  <c r="S36" i="25"/>
  <c r="O36" i="25"/>
  <c r="K36" i="25"/>
  <c r="AD35" i="25"/>
  <c r="Z35" i="25"/>
  <c r="V35" i="25"/>
  <c r="R35" i="25"/>
  <c r="N35" i="25"/>
  <c r="AG34" i="25"/>
  <c r="AC34" i="25"/>
  <c r="Y34" i="25"/>
  <c r="U34" i="25"/>
  <c r="Q34" i="25"/>
  <c r="M34" i="25"/>
  <c r="AF33" i="25"/>
  <c r="AB33" i="25"/>
  <c r="X33" i="25"/>
  <c r="T33" i="25"/>
  <c r="P33" i="25"/>
  <c r="L33" i="25"/>
  <c r="AE32" i="25"/>
  <c r="AA32" i="25"/>
  <c r="W32" i="25"/>
  <c r="S32" i="25"/>
  <c r="O32" i="25"/>
  <c r="K32" i="25"/>
  <c r="AF35" i="25"/>
  <c r="AB35" i="25"/>
  <c r="T35" i="25"/>
  <c r="P35" i="25"/>
  <c r="L35" i="25"/>
  <c r="AB36" i="25"/>
  <c r="T36" i="25"/>
  <c r="L36" i="25"/>
  <c r="AA35" i="25"/>
  <c r="AF32" i="25"/>
  <c r="X32" i="25"/>
  <c r="P32" i="25"/>
  <c r="AH51" i="25"/>
  <c r="J38" i="25"/>
  <c r="I37" i="25"/>
  <c r="I33" i="25"/>
  <c r="J34" i="25"/>
  <c r="AF38" i="25"/>
  <c r="AB38" i="25"/>
  <c r="X38" i="25"/>
  <c r="T38" i="25"/>
  <c r="P38" i="25"/>
  <c r="AE37" i="25"/>
  <c r="AA37" i="25"/>
  <c r="W37" i="25"/>
  <c r="S37" i="25"/>
  <c r="O37" i="25"/>
  <c r="AD36" i="25"/>
  <c r="Z36" i="25"/>
  <c r="V36" i="25"/>
  <c r="R36" i="25"/>
  <c r="AG35" i="25"/>
  <c r="AC35" i="25"/>
  <c r="Y35" i="25"/>
  <c r="U35" i="25"/>
  <c r="Q35" i="25"/>
  <c r="AF34" i="25"/>
  <c r="AB34" i="25"/>
  <c r="X34" i="25"/>
  <c r="T34" i="25"/>
  <c r="P34" i="25"/>
  <c r="AE33" i="25"/>
  <c r="AA33" i="25"/>
  <c r="W33" i="25"/>
  <c r="S33" i="25"/>
  <c r="O33" i="25"/>
  <c r="AD32" i="25"/>
  <c r="Z32" i="25"/>
  <c r="V32" i="25"/>
  <c r="R32" i="25"/>
  <c r="N32" i="25"/>
  <c r="Y42" i="25"/>
  <c r="Y52" i="25" s="1"/>
  <c r="AC42" i="25"/>
  <c r="AG42" i="25"/>
  <c r="V21" i="25"/>
  <c r="Z42" i="25"/>
  <c r="Z52" i="25" s="1"/>
  <c r="AD42" i="25"/>
  <c r="AA42" i="25"/>
  <c r="AA52" i="25" s="1"/>
  <c r="AE42" i="25"/>
  <c r="AE52" i="25" s="1"/>
  <c r="W21" i="25"/>
  <c r="AJ21" i="25" s="1"/>
  <c r="L29" i="25"/>
  <c r="AH47" i="25"/>
  <c r="AH48" i="25"/>
  <c r="AH21" i="25"/>
  <c r="X52" i="25"/>
  <c r="AB52" i="25"/>
  <c r="AF52" i="25"/>
  <c r="AD52" i="25"/>
  <c r="U42" i="25"/>
  <c r="Q42" i="25"/>
  <c r="M42" i="25"/>
  <c r="N42" i="25"/>
  <c r="T42" i="25"/>
  <c r="P42" i="25"/>
  <c r="L42" i="25"/>
  <c r="J42" i="25"/>
  <c r="W42" i="25"/>
  <c r="S42" i="25"/>
  <c r="O42" i="25"/>
  <c r="K42" i="25"/>
  <c r="V42" i="25"/>
  <c r="R42" i="25"/>
  <c r="N21" i="25"/>
  <c r="X21" i="25" s="1"/>
  <c r="P21" i="25"/>
  <c r="P29" i="25" l="1"/>
  <c r="Y29" i="25"/>
  <c r="AD29" i="25"/>
  <c r="K29" i="25"/>
  <c r="K39" i="25" s="1"/>
  <c r="AH36" i="25"/>
  <c r="W29" i="25"/>
  <c r="W39" i="25" s="1"/>
  <c r="AB29" i="25"/>
  <c r="M29" i="25"/>
  <c r="M39" i="25" s="1"/>
  <c r="R29" i="25"/>
  <c r="R39" i="25" s="1"/>
  <c r="AA29" i="25"/>
  <c r="AA39" i="25" s="1"/>
  <c r="AF29" i="25"/>
  <c r="AF39" i="25" s="1"/>
  <c r="AC29" i="25"/>
  <c r="AC39" i="25" s="1"/>
  <c r="AH33" i="25"/>
  <c r="AH32" i="25"/>
  <c r="AH35" i="25"/>
  <c r="AH37" i="25"/>
  <c r="AH34" i="25"/>
  <c r="AH38" i="25"/>
  <c r="P39" i="25"/>
  <c r="V29" i="25"/>
  <c r="V39" i="25" s="1"/>
  <c r="O29" i="25"/>
  <c r="O39" i="25" s="1"/>
  <c r="AE29" i="25"/>
  <c r="AE39" i="25" s="1"/>
  <c r="T29" i="25"/>
  <c r="T39" i="25" s="1"/>
  <c r="U29" i="25"/>
  <c r="U39" i="25" s="1"/>
  <c r="AG29" i="25"/>
  <c r="AG39" i="25" s="1"/>
  <c r="Z29" i="25"/>
  <c r="Z39" i="25" s="1"/>
  <c r="S29" i="25"/>
  <c r="S39" i="25" s="1"/>
  <c r="I29" i="25"/>
  <c r="X29" i="25"/>
  <c r="X39" i="25" s="1"/>
  <c r="N29" i="25"/>
  <c r="N39" i="25" s="1"/>
  <c r="Q29" i="25"/>
  <c r="Q39" i="25" s="1"/>
  <c r="J39" i="25"/>
  <c r="AG52" i="25"/>
  <c r="AC52" i="25"/>
  <c r="Y39" i="25"/>
  <c r="AB39" i="25"/>
  <c r="L39" i="25"/>
  <c r="AD39" i="25"/>
  <c r="K52" i="25"/>
  <c r="N52" i="25"/>
  <c r="U52" i="25"/>
  <c r="AH43" i="25"/>
  <c r="AH44" i="25"/>
  <c r="AH31" i="25"/>
  <c r="O52" i="25"/>
  <c r="L52" i="25"/>
  <c r="I52" i="25"/>
  <c r="AH42" i="25"/>
  <c r="R52" i="25"/>
  <c r="S52" i="25"/>
  <c r="P52" i="25"/>
  <c r="M52" i="25"/>
  <c r="AH30" i="25"/>
  <c r="J52" i="25"/>
  <c r="V52" i="25"/>
  <c r="W52" i="25"/>
  <c r="T52" i="25"/>
  <c r="Q52" i="25"/>
  <c r="AH29" i="25" l="1"/>
  <c r="AH39" i="25" s="1"/>
  <c r="I39" i="25"/>
  <c r="AH52" i="25"/>
  <c r="AE20" i="26" l="1"/>
  <c r="AE19" i="26"/>
  <c r="AE18" i="26"/>
  <c r="AE17" i="26"/>
  <c r="AE16" i="26"/>
  <c r="AE14" i="26"/>
  <c r="AE13" i="26"/>
  <c r="AE12" i="26"/>
  <c r="AE11" i="26"/>
  <c r="AE10" i="26"/>
  <c r="AE19" i="24"/>
  <c r="AE18" i="24"/>
  <c r="AE17" i="24"/>
  <c r="AE16" i="24"/>
  <c r="AE15" i="24"/>
  <c r="AE14" i="24"/>
  <c r="AE13" i="24"/>
  <c r="AE12" i="24"/>
  <c r="AE11" i="24"/>
  <c r="AE10" i="24"/>
  <c r="AE20" i="23"/>
  <c r="AE19" i="23"/>
  <c r="AE18" i="23"/>
  <c r="AE17" i="23"/>
  <c r="AE16" i="23"/>
  <c r="AE14" i="23"/>
  <c r="AE13" i="23"/>
  <c r="AE12" i="23"/>
  <c r="AE11" i="23"/>
  <c r="AF20" i="21"/>
  <c r="AF19" i="21"/>
  <c r="AF18" i="21"/>
  <c r="AF17" i="21"/>
  <c r="AF16" i="21"/>
  <c r="AF14" i="21"/>
  <c r="AF13" i="21"/>
  <c r="AF12" i="21"/>
  <c r="AF11" i="21"/>
  <c r="AF10" i="21"/>
  <c r="AE20" i="20"/>
  <c r="AE19" i="20"/>
  <c r="AE18" i="20"/>
  <c r="AE17" i="20"/>
  <c r="AE16" i="20"/>
  <c r="AE14" i="20"/>
  <c r="AE13" i="20"/>
  <c r="AE12" i="20"/>
  <c r="AE11" i="20"/>
  <c r="AE10" i="20"/>
  <c r="AE20" i="22"/>
  <c r="AE19" i="22"/>
  <c r="AE18" i="22"/>
  <c r="AE17" i="22"/>
  <c r="AE16" i="22"/>
  <c r="AE14" i="22"/>
  <c r="AE13" i="22"/>
  <c r="AE12" i="22"/>
  <c r="AE11" i="22"/>
  <c r="A13" i="19"/>
  <c r="M8" i="26"/>
  <c r="L8" i="26"/>
  <c r="K8" i="26"/>
  <c r="J8" i="26"/>
  <c r="M8" i="24"/>
  <c r="L8" i="24"/>
  <c r="K8" i="24"/>
  <c r="J8" i="24"/>
  <c r="M8" i="23"/>
  <c r="L8" i="23"/>
  <c r="K8" i="23"/>
  <c r="J8" i="23"/>
  <c r="N8" i="21"/>
  <c r="M8" i="21"/>
  <c r="L8" i="21"/>
  <c r="K8" i="21"/>
  <c r="M8" i="20"/>
  <c r="L8" i="20"/>
  <c r="K8" i="20"/>
  <c r="K8" i="22"/>
  <c r="L8" i="22"/>
  <c r="M8" i="22"/>
  <c r="J8" i="22"/>
  <c r="Y15" i="25" l="1"/>
  <c r="Y19" i="25"/>
  <c r="Y20" i="25"/>
  <c r="Y16" i="25"/>
  <c r="Y17" i="25"/>
  <c r="Y10" i="25"/>
  <c r="Y14" i="25"/>
  <c r="Y18" i="25"/>
  <c r="F37" i="3"/>
  <c r="G37" i="3"/>
  <c r="H37" i="3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AG50" i="26"/>
  <c r="AF50" i="26"/>
  <c r="AE50" i="26"/>
  <c r="AD50" i="26"/>
  <c r="AC50" i="26"/>
  <c r="AB50" i="26"/>
  <c r="AA50" i="26"/>
  <c r="Z50" i="26"/>
  <c r="Y50" i="26"/>
  <c r="X50" i="26"/>
  <c r="W50" i="26"/>
  <c r="V50" i="26"/>
  <c r="U50" i="26"/>
  <c r="T50" i="26"/>
  <c r="S50" i="26"/>
  <c r="R50" i="26"/>
  <c r="Q50" i="26"/>
  <c r="P50" i="26"/>
  <c r="O50" i="26"/>
  <c r="N50" i="26"/>
  <c r="M50" i="26"/>
  <c r="L50" i="26"/>
  <c r="K50" i="26"/>
  <c r="J50" i="26"/>
  <c r="I50" i="26"/>
  <c r="AG49" i="26"/>
  <c r="AF49" i="26"/>
  <c r="AE49" i="26"/>
  <c r="AD49" i="26"/>
  <c r="AC49" i="26"/>
  <c r="AB49" i="26"/>
  <c r="AA49" i="26"/>
  <c r="Z49" i="26"/>
  <c r="Y49" i="26"/>
  <c r="X49" i="26"/>
  <c r="W49" i="26"/>
  <c r="V49" i="26"/>
  <c r="U49" i="26"/>
  <c r="T49" i="26"/>
  <c r="S49" i="26"/>
  <c r="R49" i="26"/>
  <c r="Q49" i="26"/>
  <c r="P49" i="26"/>
  <c r="O49" i="26"/>
  <c r="N49" i="26"/>
  <c r="M49" i="26"/>
  <c r="L49" i="26"/>
  <c r="K49" i="26"/>
  <c r="J49" i="26"/>
  <c r="I49" i="26"/>
  <c r="AG48" i="26"/>
  <c r="AF48" i="26"/>
  <c r="AE48" i="26"/>
  <c r="AD48" i="26"/>
  <c r="AC48" i="26"/>
  <c r="AB48" i="26"/>
  <c r="AA48" i="26"/>
  <c r="Z48" i="26"/>
  <c r="Y48" i="26"/>
  <c r="X48" i="26"/>
  <c r="W48" i="26"/>
  <c r="V48" i="26"/>
  <c r="U48" i="26"/>
  <c r="T48" i="26"/>
  <c r="S48" i="26"/>
  <c r="R48" i="26"/>
  <c r="Q48" i="26"/>
  <c r="P48" i="26"/>
  <c r="O48" i="26"/>
  <c r="N48" i="26"/>
  <c r="M48" i="26"/>
  <c r="L48" i="26"/>
  <c r="K48" i="26"/>
  <c r="J48" i="26"/>
  <c r="I48" i="26"/>
  <c r="AG47" i="26"/>
  <c r="AF47" i="26"/>
  <c r="AE47" i="26"/>
  <c r="AD47" i="26"/>
  <c r="AC47" i="26"/>
  <c r="AB47" i="26"/>
  <c r="AA47" i="26"/>
  <c r="Z47" i="26"/>
  <c r="Y47" i="26"/>
  <c r="X47" i="26"/>
  <c r="W47" i="26"/>
  <c r="V47" i="26"/>
  <c r="U47" i="26"/>
  <c r="T47" i="26"/>
  <c r="S47" i="26"/>
  <c r="R47" i="26"/>
  <c r="Q47" i="26"/>
  <c r="P47" i="26"/>
  <c r="O47" i="26"/>
  <c r="N47" i="26"/>
  <c r="M47" i="26"/>
  <c r="L47" i="26"/>
  <c r="K47" i="26"/>
  <c r="J47" i="26"/>
  <c r="I47" i="26"/>
  <c r="AG38" i="26"/>
  <c r="AF38" i="26"/>
  <c r="AE38" i="26"/>
  <c r="AD38" i="26"/>
  <c r="AC38" i="26"/>
  <c r="AB38" i="26"/>
  <c r="AA38" i="26"/>
  <c r="Z38" i="26"/>
  <c r="Y38" i="26"/>
  <c r="X38" i="26"/>
  <c r="W38" i="26"/>
  <c r="V38" i="26"/>
  <c r="U38" i="26"/>
  <c r="T38" i="26"/>
  <c r="S38" i="26"/>
  <c r="R38" i="26"/>
  <c r="Q38" i="26"/>
  <c r="P38" i="26"/>
  <c r="O38" i="26"/>
  <c r="N38" i="26"/>
  <c r="M38" i="26"/>
  <c r="L38" i="26"/>
  <c r="K38" i="26"/>
  <c r="J38" i="26"/>
  <c r="F38" i="26"/>
  <c r="I38" i="26" s="1"/>
  <c r="E38" i="26"/>
  <c r="C38" i="26"/>
  <c r="C51" i="26" s="1"/>
  <c r="AG37" i="26"/>
  <c r="AF37" i="26"/>
  <c r="AE37" i="26"/>
  <c r="AD37" i="26"/>
  <c r="AC37" i="26"/>
  <c r="AB37" i="26"/>
  <c r="AA37" i="26"/>
  <c r="Z37" i="26"/>
  <c r="Y37" i="26"/>
  <c r="X37" i="26"/>
  <c r="W37" i="26"/>
  <c r="V37" i="26"/>
  <c r="U37" i="26"/>
  <c r="T37" i="26"/>
  <c r="S37" i="26"/>
  <c r="R37" i="26"/>
  <c r="Q37" i="26"/>
  <c r="P37" i="26"/>
  <c r="O37" i="26"/>
  <c r="N37" i="26"/>
  <c r="M37" i="26"/>
  <c r="L37" i="26"/>
  <c r="K37" i="26"/>
  <c r="J37" i="26"/>
  <c r="F37" i="26"/>
  <c r="I37" i="26" s="1"/>
  <c r="E37" i="26"/>
  <c r="C37" i="26"/>
  <c r="C50" i="26" s="1"/>
  <c r="AG36" i="26"/>
  <c r="AF36" i="26"/>
  <c r="AE36" i="26"/>
  <c r="AD36" i="26"/>
  <c r="AC36" i="26"/>
  <c r="AB36" i="26"/>
  <c r="AA36" i="26"/>
  <c r="Z36" i="26"/>
  <c r="Y36" i="26"/>
  <c r="X36" i="26"/>
  <c r="W36" i="26"/>
  <c r="V36" i="26"/>
  <c r="U36" i="26"/>
  <c r="T36" i="26"/>
  <c r="S36" i="26"/>
  <c r="R36" i="26"/>
  <c r="Q36" i="26"/>
  <c r="P36" i="26"/>
  <c r="O36" i="26"/>
  <c r="N36" i="26"/>
  <c r="M36" i="26"/>
  <c r="L36" i="26"/>
  <c r="K36" i="26"/>
  <c r="J36" i="26"/>
  <c r="F36" i="26"/>
  <c r="I36" i="26" s="1"/>
  <c r="E36" i="26"/>
  <c r="C36" i="26"/>
  <c r="C49" i="26" s="1"/>
  <c r="AG35" i="26"/>
  <c r="AF35" i="26"/>
  <c r="AE35" i="26"/>
  <c r="AD35" i="26"/>
  <c r="AC35" i="26"/>
  <c r="AB35" i="26"/>
  <c r="AA35" i="26"/>
  <c r="Z35" i="26"/>
  <c r="Y35" i="26"/>
  <c r="X35" i="26"/>
  <c r="W35" i="26"/>
  <c r="V35" i="26"/>
  <c r="U35" i="26"/>
  <c r="T35" i="26"/>
  <c r="S35" i="26"/>
  <c r="R35" i="26"/>
  <c r="Q35" i="26"/>
  <c r="P35" i="26"/>
  <c r="O35" i="26"/>
  <c r="N35" i="26"/>
  <c r="M35" i="26"/>
  <c r="L35" i="26"/>
  <c r="K35" i="26"/>
  <c r="J35" i="26"/>
  <c r="F35" i="26"/>
  <c r="I35" i="26" s="1"/>
  <c r="E35" i="26"/>
  <c r="C35" i="26"/>
  <c r="C48" i="26" s="1"/>
  <c r="AG34" i="26"/>
  <c r="AF34" i="26"/>
  <c r="AE34" i="26"/>
  <c r="AD34" i="26"/>
  <c r="AC34" i="26"/>
  <c r="AB34" i="26"/>
  <c r="AA34" i="26"/>
  <c r="Z34" i="26"/>
  <c r="Y34" i="26"/>
  <c r="X34" i="26"/>
  <c r="W34" i="26"/>
  <c r="V34" i="26"/>
  <c r="U34" i="26"/>
  <c r="T34" i="26"/>
  <c r="S34" i="26"/>
  <c r="R34" i="26"/>
  <c r="Q34" i="26"/>
  <c r="P34" i="26"/>
  <c r="O34" i="26"/>
  <c r="N34" i="26"/>
  <c r="M34" i="26"/>
  <c r="L34" i="26"/>
  <c r="K34" i="26"/>
  <c r="J34" i="26"/>
  <c r="F34" i="26"/>
  <c r="I34" i="26" s="1"/>
  <c r="E34" i="26"/>
  <c r="C34" i="26"/>
  <c r="C47" i="26" s="1"/>
  <c r="F33" i="26"/>
  <c r="E33" i="26"/>
  <c r="C33" i="26"/>
  <c r="C46" i="26" s="1"/>
  <c r="F32" i="26"/>
  <c r="E32" i="26"/>
  <c r="C32" i="26"/>
  <c r="C45" i="26" s="1"/>
  <c r="F31" i="26"/>
  <c r="E31" i="26"/>
  <c r="C31" i="26"/>
  <c r="C44" i="26" s="1"/>
  <c r="F30" i="26"/>
  <c r="E30" i="26"/>
  <c r="C30" i="26"/>
  <c r="C43" i="26" s="1"/>
  <c r="F29" i="26"/>
  <c r="E29" i="26"/>
  <c r="C29" i="26"/>
  <c r="C42" i="26" s="1"/>
  <c r="AH11" i="26"/>
  <c r="AH12" i="26"/>
  <c r="AH13" i="26"/>
  <c r="AH14" i="26"/>
  <c r="W10" i="26"/>
  <c r="H10" i="26"/>
  <c r="H11" i="26"/>
  <c r="H12" i="26"/>
  <c r="H13" i="26"/>
  <c r="H14" i="26"/>
  <c r="AG21" i="26"/>
  <c r="AF21" i="26"/>
  <c r="AI20" i="26"/>
  <c r="AI19" i="26"/>
  <c r="AI18" i="26"/>
  <c r="AI17" i="26"/>
  <c r="AI16" i="26"/>
  <c r="AI14" i="26"/>
  <c r="AI13" i="26"/>
  <c r="AI12" i="26"/>
  <c r="AI11" i="26"/>
  <c r="AI10" i="26"/>
  <c r="AC21" i="26"/>
  <c r="AB21" i="26"/>
  <c r="U21" i="26"/>
  <c r="T21" i="26"/>
  <c r="S21" i="26"/>
  <c r="R21" i="26"/>
  <c r="Q21" i="26"/>
  <c r="W20" i="26"/>
  <c r="V20" i="26"/>
  <c r="D51" i="26" s="1"/>
  <c r="G51" i="26" s="1"/>
  <c r="W19" i="26"/>
  <c r="AJ19" i="26" s="1"/>
  <c r="V19" i="26"/>
  <c r="D50" i="26" s="1"/>
  <c r="G50" i="26" s="1"/>
  <c r="W18" i="26"/>
  <c r="V18" i="26"/>
  <c r="D49" i="26" s="1"/>
  <c r="G49" i="26" s="1"/>
  <c r="W17" i="26"/>
  <c r="AJ17" i="26" s="1"/>
  <c r="V17" i="26"/>
  <c r="D48" i="26" s="1"/>
  <c r="G48" i="26" s="1"/>
  <c r="W16" i="26"/>
  <c r="AJ16" i="26" s="1"/>
  <c r="V16" i="26"/>
  <c r="D47" i="26" s="1"/>
  <c r="G47" i="26" s="1"/>
  <c r="W14" i="26"/>
  <c r="AJ14" i="26" s="1"/>
  <c r="V14" i="26"/>
  <c r="D46" i="26" s="1"/>
  <c r="G46" i="26" s="1"/>
  <c r="W13" i="26"/>
  <c r="V13" i="26"/>
  <c r="D45" i="26" s="1"/>
  <c r="G45" i="26" s="1"/>
  <c r="W12" i="26"/>
  <c r="AJ12" i="26" s="1"/>
  <c r="V12" i="26"/>
  <c r="D44" i="26" s="1"/>
  <c r="G44" i="26" s="1"/>
  <c r="W11" i="26"/>
  <c r="V11" i="26"/>
  <c r="D43" i="26" s="1"/>
  <c r="G43" i="26" s="1"/>
  <c r="V10" i="26"/>
  <c r="D42" i="26" s="1"/>
  <c r="G42" i="26" s="1"/>
  <c r="V8" i="26"/>
  <c r="AI16" i="22"/>
  <c r="D30" i="26" l="1"/>
  <c r="G30" i="26" s="1"/>
  <c r="AJ11" i="26"/>
  <c r="D36" i="26"/>
  <c r="G36" i="26" s="1"/>
  <c r="AJ18" i="26"/>
  <c r="D29" i="26"/>
  <c r="AJ10" i="26"/>
  <c r="D32" i="26"/>
  <c r="G32" i="26" s="1"/>
  <c r="AJ13" i="26"/>
  <c r="D38" i="26"/>
  <c r="G38" i="26" s="1"/>
  <c r="AJ20" i="26"/>
  <c r="AH48" i="26"/>
  <c r="E22" i="26"/>
  <c r="Y21" i="25"/>
  <c r="AD42" i="26"/>
  <c r="AE45" i="26"/>
  <c r="G29" i="26"/>
  <c r="AA29" i="26" s="1"/>
  <c r="AH47" i="26"/>
  <c r="AH50" i="26"/>
  <c r="AD46" i="26"/>
  <c r="AB44" i="26"/>
  <c r="AH49" i="26"/>
  <c r="AC43" i="26"/>
  <c r="D34" i="26"/>
  <c r="G34" i="26" s="1"/>
  <c r="AH35" i="26"/>
  <c r="N46" i="26"/>
  <c r="U30" i="26"/>
  <c r="M43" i="26"/>
  <c r="L44" i="26"/>
  <c r="O45" i="26"/>
  <c r="N42" i="26"/>
  <c r="T44" i="26"/>
  <c r="AD32" i="26"/>
  <c r="AE32" i="26"/>
  <c r="O32" i="26"/>
  <c r="AA32" i="26"/>
  <c r="K32" i="26"/>
  <c r="W32" i="26"/>
  <c r="S32" i="26"/>
  <c r="D33" i="26"/>
  <c r="G33" i="26" s="1"/>
  <c r="AA33" i="26" s="1"/>
  <c r="D35" i="26"/>
  <c r="G35" i="26" s="1"/>
  <c r="D31" i="26"/>
  <c r="G31" i="26" s="1"/>
  <c r="D37" i="26"/>
  <c r="G37" i="26" s="1"/>
  <c r="AH34" i="26"/>
  <c r="AH36" i="26"/>
  <c r="AH38" i="26"/>
  <c r="AF30" i="26"/>
  <c r="AB30" i="26"/>
  <c r="X30" i="26"/>
  <c r="T30" i="26"/>
  <c r="P30" i="26"/>
  <c r="L30" i="26"/>
  <c r="AE30" i="26"/>
  <c r="AA30" i="26"/>
  <c r="W30" i="26"/>
  <c r="S30" i="26"/>
  <c r="O30" i="26"/>
  <c r="K30" i="26"/>
  <c r="AD30" i="26"/>
  <c r="Z30" i="26"/>
  <c r="V30" i="26"/>
  <c r="R30" i="26"/>
  <c r="N30" i="26"/>
  <c r="J30" i="26"/>
  <c r="M30" i="26"/>
  <c r="AC30" i="26"/>
  <c r="AE33" i="26"/>
  <c r="AG42" i="26"/>
  <c r="AC42" i="26"/>
  <c r="Y42" i="26"/>
  <c r="U42" i="26"/>
  <c r="Q42" i="26"/>
  <c r="M42" i="26"/>
  <c r="I42" i="26"/>
  <c r="AF42" i="26"/>
  <c r="AB42" i="26"/>
  <c r="X42" i="26"/>
  <c r="T42" i="26"/>
  <c r="P42" i="26"/>
  <c r="L42" i="26"/>
  <c r="AE42" i="26"/>
  <c r="AA42" i="26"/>
  <c r="W42" i="26"/>
  <c r="S42" i="26"/>
  <c r="O42" i="26"/>
  <c r="K42" i="26"/>
  <c r="V42" i="26"/>
  <c r="AF43" i="26"/>
  <c r="AB43" i="26"/>
  <c r="X43" i="26"/>
  <c r="T43" i="26"/>
  <c r="P43" i="26"/>
  <c r="L43" i="26"/>
  <c r="AE43" i="26"/>
  <c r="AA43" i="26"/>
  <c r="W43" i="26"/>
  <c r="S43" i="26"/>
  <c r="O43" i="26"/>
  <c r="K43" i="26"/>
  <c r="AD43" i="26"/>
  <c r="Z43" i="26"/>
  <c r="V43" i="26"/>
  <c r="R43" i="26"/>
  <c r="N43" i="26"/>
  <c r="J43" i="26"/>
  <c r="U43" i="26"/>
  <c r="AD45" i="26"/>
  <c r="Z45" i="26"/>
  <c r="V45" i="26"/>
  <c r="R45" i="26"/>
  <c r="N45" i="26"/>
  <c r="J45" i="26"/>
  <c r="AG45" i="26"/>
  <c r="AC45" i="26"/>
  <c r="Y45" i="26"/>
  <c r="U45" i="26"/>
  <c r="Q45" i="26"/>
  <c r="M45" i="26"/>
  <c r="I45" i="26"/>
  <c r="AF45" i="26"/>
  <c r="AB45" i="26"/>
  <c r="X45" i="26"/>
  <c r="T45" i="26"/>
  <c r="P45" i="26"/>
  <c r="L45" i="26"/>
  <c r="W45" i="26"/>
  <c r="AG46" i="26"/>
  <c r="AC46" i="26"/>
  <c r="Y46" i="26"/>
  <c r="U46" i="26"/>
  <c r="Q46" i="26"/>
  <c r="M46" i="26"/>
  <c r="I46" i="26"/>
  <c r="AF46" i="26"/>
  <c r="AB46" i="26"/>
  <c r="X46" i="26"/>
  <c r="T46" i="26"/>
  <c r="P46" i="26"/>
  <c r="L46" i="26"/>
  <c r="AE46" i="26"/>
  <c r="AA46" i="26"/>
  <c r="W46" i="26"/>
  <c r="S46" i="26"/>
  <c r="O46" i="26"/>
  <c r="K46" i="26"/>
  <c r="V46" i="26"/>
  <c r="Q30" i="26"/>
  <c r="AG30" i="26"/>
  <c r="J42" i="26"/>
  <c r="Z42" i="26"/>
  <c r="I43" i="26"/>
  <c r="Y43" i="26"/>
  <c r="AE44" i="26"/>
  <c r="AA44" i="26"/>
  <c r="W44" i="26"/>
  <c r="S44" i="26"/>
  <c r="O44" i="26"/>
  <c r="K44" i="26"/>
  <c r="AD44" i="26"/>
  <c r="Z44" i="26"/>
  <c r="V44" i="26"/>
  <c r="R44" i="26"/>
  <c r="N44" i="26"/>
  <c r="J44" i="26"/>
  <c r="AG44" i="26"/>
  <c r="AC44" i="26"/>
  <c r="Y44" i="26"/>
  <c r="U44" i="26"/>
  <c r="Q44" i="26"/>
  <c r="M44" i="26"/>
  <c r="I44" i="26"/>
  <c r="X44" i="26"/>
  <c r="K45" i="26"/>
  <c r="AA45" i="26"/>
  <c r="J46" i="26"/>
  <c r="Z46" i="26"/>
  <c r="I30" i="26"/>
  <c r="Y30" i="26"/>
  <c r="AH37" i="26"/>
  <c r="R42" i="26"/>
  <c r="Q43" i="26"/>
  <c r="AG43" i="26"/>
  <c r="P44" i="26"/>
  <c r="AF44" i="26"/>
  <c r="S45" i="26"/>
  <c r="R46" i="26"/>
  <c r="AH51" i="26"/>
  <c r="L32" i="26"/>
  <c r="P32" i="26"/>
  <c r="T32" i="26"/>
  <c r="X32" i="26"/>
  <c r="AB32" i="26"/>
  <c r="AF32" i="26"/>
  <c r="I32" i="26"/>
  <c r="M32" i="26"/>
  <c r="Q32" i="26"/>
  <c r="U32" i="26"/>
  <c r="Y32" i="26"/>
  <c r="AC32" i="26"/>
  <c r="AG32" i="26"/>
  <c r="J32" i="26"/>
  <c r="N32" i="26"/>
  <c r="R32" i="26"/>
  <c r="V32" i="26"/>
  <c r="Z32" i="26"/>
  <c r="W21" i="26"/>
  <c r="AJ21" i="26" s="1"/>
  <c r="AI21" i="26"/>
  <c r="E23" i="26" s="1"/>
  <c r="AH21" i="26"/>
  <c r="V21" i="26"/>
  <c r="AE29" i="26" l="1"/>
  <c r="O29" i="26"/>
  <c r="J29" i="26"/>
  <c r="P29" i="26"/>
  <c r="AF29" i="26"/>
  <c r="R29" i="26"/>
  <c r="X29" i="26"/>
  <c r="M29" i="26"/>
  <c r="AB29" i="26"/>
  <c r="AG29" i="26"/>
  <c r="U29" i="26"/>
  <c r="W29" i="26"/>
  <c r="AD29" i="26"/>
  <c r="S29" i="26"/>
  <c r="Q29" i="26"/>
  <c r="N29" i="26"/>
  <c r="K29" i="26"/>
  <c r="T29" i="26"/>
  <c r="Z29" i="26"/>
  <c r="I29" i="26"/>
  <c r="Y29" i="26"/>
  <c r="V29" i="26"/>
  <c r="L29" i="26"/>
  <c r="AC29" i="26"/>
  <c r="Q33" i="26"/>
  <c r="AG33" i="26"/>
  <c r="V33" i="26"/>
  <c r="O33" i="26"/>
  <c r="T33" i="26"/>
  <c r="X33" i="26"/>
  <c r="U33" i="26"/>
  <c r="J33" i="26"/>
  <c r="Z33" i="26"/>
  <c r="S33" i="26"/>
  <c r="N52" i="26"/>
  <c r="I27" i="5" s="1"/>
  <c r="AD52" i="26"/>
  <c r="Y27" i="5" s="1"/>
  <c r="AB33" i="26"/>
  <c r="K52" i="26"/>
  <c r="F27" i="5" s="1"/>
  <c r="AA52" i="26"/>
  <c r="V27" i="5" s="1"/>
  <c r="T52" i="26"/>
  <c r="O27" i="5" s="1"/>
  <c r="I33" i="26"/>
  <c r="Y33" i="26"/>
  <c r="N33" i="26"/>
  <c r="AD33" i="26"/>
  <c r="W33" i="26"/>
  <c r="L33" i="26"/>
  <c r="M33" i="26"/>
  <c r="AC33" i="26"/>
  <c r="R33" i="26"/>
  <c r="K33" i="26"/>
  <c r="AH43" i="26"/>
  <c r="Z52" i="26"/>
  <c r="U27" i="5" s="1"/>
  <c r="AH30" i="26"/>
  <c r="AF33" i="26"/>
  <c r="P33" i="26"/>
  <c r="AH44" i="26"/>
  <c r="AH32" i="26"/>
  <c r="AH46" i="26"/>
  <c r="O52" i="26"/>
  <c r="J27" i="5" s="1"/>
  <c r="AE52" i="26"/>
  <c r="Z27" i="5" s="1"/>
  <c r="X52" i="26"/>
  <c r="S27" i="5" s="1"/>
  <c r="M52" i="26"/>
  <c r="H27" i="5" s="1"/>
  <c r="AC52" i="26"/>
  <c r="X27" i="5" s="1"/>
  <c r="Y52" i="26"/>
  <c r="T27" i="5" s="1"/>
  <c r="AG31" i="26"/>
  <c r="AC31" i="26"/>
  <c r="Y31" i="26"/>
  <c r="U31" i="26"/>
  <c r="Q31" i="26"/>
  <c r="M31" i="26"/>
  <c r="I31" i="26"/>
  <c r="AF31" i="26"/>
  <c r="AB31" i="26"/>
  <c r="AB39" i="26" s="1"/>
  <c r="W12" i="5" s="1"/>
  <c r="X31" i="26"/>
  <c r="T31" i="26"/>
  <c r="P31" i="26"/>
  <c r="L31" i="26"/>
  <c r="AE31" i="26"/>
  <c r="AE39" i="26" s="1"/>
  <c r="Z12" i="5" s="1"/>
  <c r="AA31" i="26"/>
  <c r="AA39" i="26" s="1"/>
  <c r="V12" i="5" s="1"/>
  <c r="W31" i="26"/>
  <c r="S31" i="26"/>
  <c r="O31" i="26"/>
  <c r="K31" i="26"/>
  <c r="AD31" i="26"/>
  <c r="N31" i="26"/>
  <c r="Z31" i="26"/>
  <c r="J31" i="26"/>
  <c r="V31" i="26"/>
  <c r="V39" i="26" s="1"/>
  <c r="Q12" i="5" s="1"/>
  <c r="R31" i="26"/>
  <c r="J52" i="26"/>
  <c r="E27" i="5" s="1"/>
  <c r="S52" i="26"/>
  <c r="N27" i="5" s="1"/>
  <c r="L52" i="26"/>
  <c r="G27" i="5" s="1"/>
  <c r="AB52" i="26"/>
  <c r="W27" i="5" s="1"/>
  <c r="Q52" i="26"/>
  <c r="L27" i="5" s="1"/>
  <c r="AG52" i="26"/>
  <c r="AB27" i="5" s="1"/>
  <c r="I52" i="26"/>
  <c r="AH42" i="26"/>
  <c r="R52" i="26"/>
  <c r="M27" i="5" s="1"/>
  <c r="AH45" i="26"/>
  <c r="V52" i="26"/>
  <c r="Q27" i="5" s="1"/>
  <c r="W52" i="26"/>
  <c r="R27" i="5" s="1"/>
  <c r="P52" i="26"/>
  <c r="K27" i="5" s="1"/>
  <c r="AF52" i="26"/>
  <c r="AA27" i="5" s="1"/>
  <c r="U52" i="26"/>
  <c r="P27" i="5" s="1"/>
  <c r="R39" i="26" l="1"/>
  <c r="M12" i="5" s="1"/>
  <c r="S39" i="26"/>
  <c r="N12" i="5" s="1"/>
  <c r="L39" i="26"/>
  <c r="G12" i="5" s="1"/>
  <c r="AG39" i="26"/>
  <c r="AB12" i="5" s="1"/>
  <c r="J39" i="26"/>
  <c r="E12" i="5" s="1"/>
  <c r="AD39" i="26"/>
  <c r="Y12" i="5" s="1"/>
  <c r="M39" i="26"/>
  <c r="H12" i="5" s="1"/>
  <c r="X39" i="26"/>
  <c r="S12" i="5" s="1"/>
  <c r="Q39" i="26"/>
  <c r="L12" i="5" s="1"/>
  <c r="AH29" i="26"/>
  <c r="K39" i="26"/>
  <c r="F12" i="5" s="1"/>
  <c r="Y39" i="26"/>
  <c r="T12" i="5" s="1"/>
  <c r="P39" i="26"/>
  <c r="K12" i="5" s="1"/>
  <c r="U39" i="26"/>
  <c r="P12" i="5" s="1"/>
  <c r="N39" i="26"/>
  <c r="I12" i="5" s="1"/>
  <c r="O39" i="26"/>
  <c r="J12" i="5" s="1"/>
  <c r="W39" i="26"/>
  <c r="R12" i="5" s="1"/>
  <c r="T39" i="26"/>
  <c r="O12" i="5" s="1"/>
  <c r="Z39" i="26"/>
  <c r="U12" i="5" s="1"/>
  <c r="AC39" i="26"/>
  <c r="X12" i="5" s="1"/>
  <c r="AF39" i="26"/>
  <c r="AA12" i="5" s="1"/>
  <c r="AH33" i="26"/>
  <c r="AH31" i="26"/>
  <c r="AH52" i="26"/>
  <c r="I39" i="26"/>
  <c r="AH39" i="26" l="1"/>
  <c r="M21" i="26"/>
  <c r="L21" i="26"/>
  <c r="K21" i="26"/>
  <c r="J21" i="26"/>
  <c r="I21" i="26"/>
  <c r="P20" i="26"/>
  <c r="N20" i="26"/>
  <c r="X20" i="26" s="1"/>
  <c r="P19" i="26"/>
  <c r="N19" i="26"/>
  <c r="X19" i="26" s="1"/>
  <c r="P18" i="26"/>
  <c r="N18" i="26"/>
  <c r="X18" i="26" s="1"/>
  <c r="P17" i="26"/>
  <c r="N17" i="26"/>
  <c r="X17" i="26" s="1"/>
  <c r="P16" i="26"/>
  <c r="N16" i="26"/>
  <c r="X16" i="26" s="1"/>
  <c r="P14" i="26"/>
  <c r="N14" i="26"/>
  <c r="X14" i="26" s="1"/>
  <c r="P13" i="26"/>
  <c r="N13" i="26"/>
  <c r="X13" i="26" s="1"/>
  <c r="P12" i="26"/>
  <c r="N12" i="26"/>
  <c r="X12" i="26" s="1"/>
  <c r="P11" i="26"/>
  <c r="N11" i="26"/>
  <c r="X11" i="26" s="1"/>
  <c r="P10" i="26"/>
  <c r="N10" i="26"/>
  <c r="X10" i="26" s="1"/>
  <c r="U8" i="26"/>
  <c r="T8" i="26"/>
  <c r="S8" i="26"/>
  <c r="R8" i="26"/>
  <c r="I8" i="26"/>
  <c r="Q8" i="26" s="1"/>
  <c r="Y17" i="26" l="1"/>
  <c r="Y12" i="26"/>
  <c r="Y20" i="26"/>
  <c r="Y18" i="26"/>
  <c r="Z14" i="26"/>
  <c r="Y13" i="26"/>
  <c r="Y16" i="26"/>
  <c r="Z20" i="26"/>
  <c r="Y19" i="26"/>
  <c r="Y14" i="26"/>
  <c r="Y10" i="26"/>
  <c r="Y11" i="26"/>
  <c r="N21" i="26"/>
  <c r="X21" i="26" s="1"/>
  <c r="P21" i="26"/>
  <c r="AE42" i="24"/>
  <c r="AF42" i="24"/>
  <c r="AG42" i="24"/>
  <c r="Q43" i="24"/>
  <c r="AE43" i="24"/>
  <c r="AF43" i="24"/>
  <c r="AG43" i="24"/>
  <c r="AE44" i="24"/>
  <c r="AF44" i="24"/>
  <c r="AG44" i="24"/>
  <c r="AE45" i="24"/>
  <c r="AF45" i="24"/>
  <c r="AG45" i="24"/>
  <c r="AE46" i="24"/>
  <c r="AF46" i="24"/>
  <c r="AG46" i="24"/>
  <c r="M47" i="24"/>
  <c r="Q47" i="24"/>
  <c r="AC47" i="24"/>
  <c r="AE47" i="24"/>
  <c r="AF47" i="24"/>
  <c r="AG47" i="24"/>
  <c r="AE48" i="24"/>
  <c r="AF48" i="24"/>
  <c r="AG48" i="24"/>
  <c r="AE49" i="24"/>
  <c r="AF49" i="24"/>
  <c r="AG49" i="24"/>
  <c r="K50" i="24"/>
  <c r="S50" i="24"/>
  <c r="AA50" i="24"/>
  <c r="AE50" i="24"/>
  <c r="AF50" i="24"/>
  <c r="AG50" i="24"/>
  <c r="P51" i="24"/>
  <c r="Q51" i="24"/>
  <c r="X51" i="24"/>
  <c r="Y51" i="24"/>
  <c r="AE51" i="24"/>
  <c r="AF51" i="24"/>
  <c r="AG51" i="24"/>
  <c r="AE29" i="24"/>
  <c r="AF29" i="24"/>
  <c r="AG29" i="24"/>
  <c r="AE30" i="24"/>
  <c r="AF30" i="24"/>
  <c r="AG30" i="24"/>
  <c r="AE31" i="24"/>
  <c r="AF31" i="24"/>
  <c r="AG31" i="24"/>
  <c r="AE32" i="24"/>
  <c r="AF32" i="24"/>
  <c r="AG32" i="24"/>
  <c r="AE33" i="24"/>
  <c r="AF33" i="24"/>
  <c r="AG33" i="24"/>
  <c r="AE34" i="24"/>
  <c r="AF34" i="24"/>
  <c r="AG34" i="24"/>
  <c r="AE35" i="24"/>
  <c r="AF35" i="24"/>
  <c r="AG35" i="24"/>
  <c r="AE36" i="24"/>
  <c r="AF36" i="24"/>
  <c r="AG36" i="24"/>
  <c r="AE37" i="24"/>
  <c r="AF37" i="24"/>
  <c r="AG37" i="24"/>
  <c r="AE38" i="24"/>
  <c r="AF38" i="24"/>
  <c r="AG38" i="24"/>
  <c r="F30" i="24"/>
  <c r="F31" i="24"/>
  <c r="F32" i="24"/>
  <c r="F33" i="24"/>
  <c r="F34" i="24"/>
  <c r="F35" i="24"/>
  <c r="F36" i="24"/>
  <c r="F37" i="24"/>
  <c r="F38" i="24"/>
  <c r="E30" i="24"/>
  <c r="E31" i="24"/>
  <c r="E32" i="24"/>
  <c r="E33" i="24"/>
  <c r="E34" i="24"/>
  <c r="E35" i="24"/>
  <c r="E36" i="24"/>
  <c r="E37" i="24"/>
  <c r="E38" i="24"/>
  <c r="C34" i="24"/>
  <c r="C47" i="24" s="1"/>
  <c r="C35" i="24"/>
  <c r="C36" i="24"/>
  <c r="C49" i="24" s="1"/>
  <c r="C37" i="24"/>
  <c r="C50" i="24" s="1"/>
  <c r="C38" i="24"/>
  <c r="C51" i="24" s="1"/>
  <c r="C48" i="24"/>
  <c r="C33" i="24"/>
  <c r="C46" i="24" s="1"/>
  <c r="C32" i="24"/>
  <c r="C45" i="24" s="1"/>
  <c r="C31" i="24"/>
  <c r="C44" i="24" s="1"/>
  <c r="C30" i="24"/>
  <c r="C43" i="24" s="1"/>
  <c r="F29" i="24"/>
  <c r="E29" i="24"/>
  <c r="C29" i="24"/>
  <c r="C42" i="24" s="1"/>
  <c r="AH10" i="24"/>
  <c r="AB20" i="24"/>
  <c r="AC20" i="24"/>
  <c r="AF20" i="24"/>
  <c r="AG20" i="24"/>
  <c r="U20" i="24"/>
  <c r="T20" i="24"/>
  <c r="S20" i="24"/>
  <c r="R20" i="24"/>
  <c r="Q20" i="24"/>
  <c r="J20" i="24"/>
  <c r="K20" i="24"/>
  <c r="L20" i="24"/>
  <c r="M20" i="24"/>
  <c r="I20" i="24"/>
  <c r="N15" i="24"/>
  <c r="X15" i="24" s="1"/>
  <c r="P15" i="24"/>
  <c r="V15" i="24"/>
  <c r="D47" i="24" s="1"/>
  <c r="G47" i="24" s="1"/>
  <c r="W15" i="24"/>
  <c r="N16" i="24"/>
  <c r="X16" i="24" s="1"/>
  <c r="P16" i="24"/>
  <c r="V16" i="24"/>
  <c r="D48" i="24" s="1"/>
  <c r="G48" i="24" s="1"/>
  <c r="W16" i="24"/>
  <c r="N17" i="24"/>
  <c r="X17" i="24" s="1"/>
  <c r="P17" i="24"/>
  <c r="V17" i="24"/>
  <c r="D49" i="24" s="1"/>
  <c r="G49" i="24" s="1"/>
  <c r="W17" i="24"/>
  <c r="N18" i="24"/>
  <c r="X18" i="24" s="1"/>
  <c r="P18" i="24"/>
  <c r="V18" i="24"/>
  <c r="D50" i="24" s="1"/>
  <c r="G50" i="24" s="1"/>
  <c r="W18" i="24"/>
  <c r="N19" i="24"/>
  <c r="X19" i="24" s="1"/>
  <c r="P19" i="24"/>
  <c r="V19" i="24"/>
  <c r="D51" i="24" s="1"/>
  <c r="G51" i="24" s="1"/>
  <c r="W19" i="24"/>
  <c r="W14" i="24"/>
  <c r="V14" i="24"/>
  <c r="D46" i="24" s="1"/>
  <c r="G46" i="24" s="1"/>
  <c r="W13" i="24"/>
  <c r="V13" i="24"/>
  <c r="D45" i="24" s="1"/>
  <c r="G45" i="24" s="1"/>
  <c r="W12" i="24"/>
  <c r="AI12" i="24" s="1"/>
  <c r="V12" i="24"/>
  <c r="D44" i="24" s="1"/>
  <c r="G44" i="24" s="1"/>
  <c r="W11" i="24"/>
  <c r="V11" i="24"/>
  <c r="D43" i="24" s="1"/>
  <c r="G43" i="24" s="1"/>
  <c r="W10" i="24"/>
  <c r="AI10" i="24" s="1"/>
  <c r="V10" i="24"/>
  <c r="V8" i="24"/>
  <c r="P14" i="24"/>
  <c r="N14" i="24"/>
  <c r="X14" i="24" s="1"/>
  <c r="P13" i="24"/>
  <c r="N13" i="24"/>
  <c r="X13" i="24" s="1"/>
  <c r="P12" i="24"/>
  <c r="N12" i="24"/>
  <c r="X12" i="24" s="1"/>
  <c r="P11" i="24"/>
  <c r="N11" i="24"/>
  <c r="X11" i="24" s="1"/>
  <c r="P10" i="24"/>
  <c r="N10" i="24"/>
  <c r="X10" i="24" s="1"/>
  <c r="U8" i="24"/>
  <c r="T8" i="24"/>
  <c r="S8" i="24"/>
  <c r="R8" i="24"/>
  <c r="I8" i="24"/>
  <c r="Q8" i="24" s="1"/>
  <c r="D36" i="3"/>
  <c r="AH11" i="23"/>
  <c r="AH12" i="23"/>
  <c r="AH13" i="23"/>
  <c r="AH14" i="23"/>
  <c r="AH10" i="23"/>
  <c r="AI10" i="23" s="1"/>
  <c r="AI20" i="23"/>
  <c r="AI19" i="23"/>
  <c r="AI18" i="23"/>
  <c r="AI17" i="23"/>
  <c r="AI14" i="23"/>
  <c r="AI13" i="23"/>
  <c r="AI12" i="23"/>
  <c r="AI11" i="23"/>
  <c r="AJ16" i="21"/>
  <c r="AH10" i="20"/>
  <c r="AI10" i="20" s="1"/>
  <c r="N16" i="23"/>
  <c r="X16" i="23" s="1"/>
  <c r="H11" i="23"/>
  <c r="H12" i="23"/>
  <c r="H13" i="23"/>
  <c r="H14" i="23"/>
  <c r="H10" i="23"/>
  <c r="AE10" i="23" s="1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Q51" i="23"/>
  <c r="AG50" i="23"/>
  <c r="AF50" i="23"/>
  <c r="AE50" i="23"/>
  <c r="AD50" i="23"/>
  <c r="AC50" i="23"/>
  <c r="AB50" i="23"/>
  <c r="AA50" i="23"/>
  <c r="Z50" i="23"/>
  <c r="Y50" i="23"/>
  <c r="X50" i="23"/>
  <c r="W50" i="23"/>
  <c r="V50" i="23"/>
  <c r="U50" i="23"/>
  <c r="N50" i="23"/>
  <c r="J50" i="23"/>
  <c r="AG49" i="23"/>
  <c r="AF49" i="23"/>
  <c r="AE49" i="23"/>
  <c r="AD49" i="23"/>
  <c r="AC49" i="23"/>
  <c r="AB49" i="23"/>
  <c r="AA49" i="23"/>
  <c r="Z49" i="23"/>
  <c r="Y49" i="23"/>
  <c r="X49" i="23"/>
  <c r="W49" i="23"/>
  <c r="V49" i="23"/>
  <c r="U49" i="23"/>
  <c r="S49" i="23"/>
  <c r="AG48" i="23"/>
  <c r="AF48" i="23"/>
  <c r="AE48" i="23"/>
  <c r="AD48" i="23"/>
  <c r="AC48" i="23"/>
  <c r="AB48" i="23"/>
  <c r="AA48" i="23"/>
  <c r="Z48" i="23"/>
  <c r="Y48" i="23"/>
  <c r="X48" i="23"/>
  <c r="W48" i="23"/>
  <c r="V48" i="23"/>
  <c r="U48" i="23"/>
  <c r="AG47" i="23"/>
  <c r="AF47" i="23"/>
  <c r="AE47" i="23"/>
  <c r="AD47" i="23"/>
  <c r="AC47" i="23"/>
  <c r="AB47" i="23"/>
  <c r="AA47" i="23"/>
  <c r="Z47" i="23"/>
  <c r="Y47" i="23"/>
  <c r="X47" i="23"/>
  <c r="W47" i="23"/>
  <c r="V47" i="23"/>
  <c r="U47" i="23"/>
  <c r="Q47" i="23"/>
  <c r="M47" i="23"/>
  <c r="I47" i="23"/>
  <c r="F38" i="23"/>
  <c r="E38" i="23"/>
  <c r="C38" i="23"/>
  <c r="C51" i="23" s="1"/>
  <c r="AF37" i="23"/>
  <c r="AB37" i="23"/>
  <c r="X37" i="23"/>
  <c r="L37" i="23"/>
  <c r="F37" i="23"/>
  <c r="E37" i="23"/>
  <c r="C37" i="23"/>
  <c r="C50" i="23" s="1"/>
  <c r="AE36" i="23"/>
  <c r="AA36" i="23"/>
  <c r="W36" i="23"/>
  <c r="F36" i="23"/>
  <c r="E36" i="23"/>
  <c r="C36" i="23"/>
  <c r="C49" i="23" s="1"/>
  <c r="AF35" i="23"/>
  <c r="AB35" i="23"/>
  <c r="X35" i="23"/>
  <c r="F35" i="23"/>
  <c r="E35" i="23"/>
  <c r="C35" i="23"/>
  <c r="C48" i="23" s="1"/>
  <c r="AG34" i="23"/>
  <c r="AC34" i="23"/>
  <c r="Y34" i="23"/>
  <c r="V34" i="23"/>
  <c r="U34" i="23"/>
  <c r="F34" i="23"/>
  <c r="E34" i="23"/>
  <c r="C34" i="23"/>
  <c r="C47" i="23" s="1"/>
  <c r="F33" i="23"/>
  <c r="E33" i="23"/>
  <c r="C33" i="23"/>
  <c r="C46" i="23" s="1"/>
  <c r="F32" i="23"/>
  <c r="E32" i="23"/>
  <c r="C32" i="23"/>
  <c r="C45" i="23" s="1"/>
  <c r="F31" i="23"/>
  <c r="E31" i="23"/>
  <c r="C31" i="23"/>
  <c r="C44" i="23" s="1"/>
  <c r="F30" i="23"/>
  <c r="E30" i="23"/>
  <c r="C30" i="23"/>
  <c r="C43" i="23" s="1"/>
  <c r="F29" i="23"/>
  <c r="E29" i="23"/>
  <c r="C29" i="23"/>
  <c r="C42" i="23" s="1"/>
  <c r="AG21" i="23"/>
  <c r="AF21" i="23"/>
  <c r="AC21" i="23"/>
  <c r="AB21" i="23"/>
  <c r="U21" i="23"/>
  <c r="T21" i="23"/>
  <c r="S21" i="23"/>
  <c r="R21" i="23"/>
  <c r="Q21" i="23"/>
  <c r="M21" i="23"/>
  <c r="L21" i="23"/>
  <c r="K21" i="23"/>
  <c r="J21" i="23"/>
  <c r="I21" i="23"/>
  <c r="AG38" i="23"/>
  <c r="W20" i="23"/>
  <c r="AJ20" i="23" s="1"/>
  <c r="V20" i="23"/>
  <c r="D51" i="23" s="1"/>
  <c r="G51" i="23" s="1"/>
  <c r="P20" i="23"/>
  <c r="N20" i="23"/>
  <c r="X20" i="23" s="1"/>
  <c r="AE37" i="23"/>
  <c r="W19" i="23"/>
  <c r="AJ19" i="23" s="1"/>
  <c r="V19" i="23"/>
  <c r="D50" i="23" s="1"/>
  <c r="G50" i="23" s="1"/>
  <c r="R50" i="23" s="1"/>
  <c r="P19" i="23"/>
  <c r="N19" i="23"/>
  <c r="X19" i="23" s="1"/>
  <c r="AD36" i="23"/>
  <c r="W18" i="23"/>
  <c r="V18" i="23"/>
  <c r="D49" i="23" s="1"/>
  <c r="G49" i="23" s="1"/>
  <c r="P18" i="23"/>
  <c r="N18" i="23"/>
  <c r="X18" i="23" s="1"/>
  <c r="AE35" i="23"/>
  <c r="W17" i="23"/>
  <c r="AJ17" i="23" s="1"/>
  <c r="V17" i="23"/>
  <c r="D48" i="23" s="1"/>
  <c r="G48" i="23" s="1"/>
  <c r="P17" i="23"/>
  <c r="N17" i="23"/>
  <c r="X17" i="23" s="1"/>
  <c r="AF34" i="23"/>
  <c r="W16" i="23"/>
  <c r="AJ16" i="23" s="1"/>
  <c r="V16" i="23"/>
  <c r="D47" i="23" s="1"/>
  <c r="G47" i="23" s="1"/>
  <c r="T47" i="23" s="1"/>
  <c r="P16" i="23"/>
  <c r="W14" i="23"/>
  <c r="AJ14" i="23" s="1"/>
  <c r="V14" i="23"/>
  <c r="D46" i="23" s="1"/>
  <c r="G46" i="23" s="1"/>
  <c r="R46" i="23" s="1"/>
  <c r="P14" i="23"/>
  <c r="N14" i="23"/>
  <c r="X14" i="23" s="1"/>
  <c r="W13" i="23"/>
  <c r="AJ13" i="23" s="1"/>
  <c r="V13" i="23"/>
  <c r="D45" i="23" s="1"/>
  <c r="G45" i="23" s="1"/>
  <c r="AG45" i="23" s="1"/>
  <c r="P13" i="23"/>
  <c r="N13" i="23"/>
  <c r="X13" i="23" s="1"/>
  <c r="W12" i="23"/>
  <c r="AJ12" i="23" s="1"/>
  <c r="V12" i="23"/>
  <c r="D44" i="23" s="1"/>
  <c r="G44" i="23" s="1"/>
  <c r="P12" i="23"/>
  <c r="N12" i="23"/>
  <c r="X12" i="23" s="1"/>
  <c r="W11" i="23"/>
  <c r="AJ11" i="23" s="1"/>
  <c r="V11" i="23"/>
  <c r="D43" i="23" s="1"/>
  <c r="G43" i="23" s="1"/>
  <c r="Y43" i="23" s="1"/>
  <c r="P11" i="23"/>
  <c r="N11" i="23"/>
  <c r="X11" i="23" s="1"/>
  <c r="W10" i="23"/>
  <c r="AJ10" i="23" s="1"/>
  <c r="V10" i="23"/>
  <c r="D42" i="23" s="1"/>
  <c r="G42" i="23" s="1"/>
  <c r="P10" i="23"/>
  <c r="N10" i="23"/>
  <c r="X10" i="23" s="1"/>
  <c r="V8" i="23"/>
  <c r="U8" i="23"/>
  <c r="T8" i="23"/>
  <c r="S8" i="23"/>
  <c r="R8" i="23"/>
  <c r="I8" i="23"/>
  <c r="Q8" i="23" s="1"/>
  <c r="J11" i="18"/>
  <c r="K11" i="18" s="1"/>
  <c r="K17" i="18" s="1"/>
  <c r="AG51" i="21"/>
  <c r="AF51" i="21"/>
  <c r="AE51" i="21"/>
  <c r="AD51" i="21"/>
  <c r="AC51" i="21"/>
  <c r="AB51" i="21"/>
  <c r="AA51" i="21"/>
  <c r="Z51" i="21"/>
  <c r="Y51" i="21"/>
  <c r="X51" i="21"/>
  <c r="W51" i="21"/>
  <c r="V51" i="21"/>
  <c r="U51" i="21"/>
  <c r="T51" i="21"/>
  <c r="S51" i="21"/>
  <c r="R51" i="21"/>
  <c r="Q51" i="21"/>
  <c r="P51" i="21"/>
  <c r="O51" i="21"/>
  <c r="N51" i="21"/>
  <c r="M51" i="21"/>
  <c r="L51" i="21"/>
  <c r="K51" i="21"/>
  <c r="J51" i="21"/>
  <c r="I51" i="21"/>
  <c r="AG50" i="21"/>
  <c r="AF50" i="21"/>
  <c r="AE50" i="21"/>
  <c r="AD50" i="21"/>
  <c r="AC50" i="21"/>
  <c r="AB50" i="21"/>
  <c r="AA50" i="21"/>
  <c r="Z50" i="21"/>
  <c r="Y50" i="21"/>
  <c r="X50" i="21"/>
  <c r="W50" i="21"/>
  <c r="V50" i="21"/>
  <c r="U50" i="21"/>
  <c r="T50" i="21"/>
  <c r="S50" i="21"/>
  <c r="R50" i="21"/>
  <c r="Q50" i="21"/>
  <c r="P50" i="21"/>
  <c r="O50" i="21"/>
  <c r="N50" i="21"/>
  <c r="M50" i="21"/>
  <c r="L50" i="21"/>
  <c r="K50" i="21"/>
  <c r="J50" i="21"/>
  <c r="I50" i="21"/>
  <c r="AG49" i="21"/>
  <c r="AF49" i="21"/>
  <c r="AE49" i="21"/>
  <c r="AD49" i="21"/>
  <c r="AC49" i="21"/>
  <c r="AB49" i="21"/>
  <c r="AA49" i="21"/>
  <c r="Z49" i="21"/>
  <c r="Y49" i="21"/>
  <c r="X49" i="21"/>
  <c r="W49" i="21"/>
  <c r="V49" i="21"/>
  <c r="U49" i="21"/>
  <c r="T49" i="21"/>
  <c r="S49" i="21"/>
  <c r="R49" i="21"/>
  <c r="Q49" i="21"/>
  <c r="P49" i="21"/>
  <c r="O49" i="21"/>
  <c r="N49" i="21"/>
  <c r="M49" i="21"/>
  <c r="L49" i="21"/>
  <c r="K49" i="21"/>
  <c r="J49" i="21"/>
  <c r="I49" i="21"/>
  <c r="AG48" i="21"/>
  <c r="AF48" i="21"/>
  <c r="AE48" i="21"/>
  <c r="AD48" i="21"/>
  <c r="AC48" i="21"/>
  <c r="AB48" i="21"/>
  <c r="AA48" i="21"/>
  <c r="Z48" i="21"/>
  <c r="Y48" i="21"/>
  <c r="X48" i="21"/>
  <c r="W48" i="21"/>
  <c r="V48" i="21"/>
  <c r="U48" i="21"/>
  <c r="T48" i="21"/>
  <c r="S48" i="21"/>
  <c r="R48" i="21"/>
  <c r="Q48" i="21"/>
  <c r="P48" i="21"/>
  <c r="O48" i="21"/>
  <c r="N48" i="21"/>
  <c r="M48" i="21"/>
  <c r="L48" i="21"/>
  <c r="K48" i="21"/>
  <c r="J48" i="21"/>
  <c r="I48" i="21"/>
  <c r="AG38" i="21"/>
  <c r="AF38" i="21"/>
  <c r="AE38" i="21"/>
  <c r="AD38" i="21"/>
  <c r="AC38" i="21"/>
  <c r="AB38" i="21"/>
  <c r="AA38" i="21"/>
  <c r="Z38" i="21"/>
  <c r="Y38" i="21"/>
  <c r="X38" i="21"/>
  <c r="W38" i="21"/>
  <c r="V38" i="21"/>
  <c r="U38" i="21"/>
  <c r="T38" i="21"/>
  <c r="S38" i="21"/>
  <c r="R38" i="21"/>
  <c r="Q38" i="21"/>
  <c r="P38" i="21"/>
  <c r="O38" i="21"/>
  <c r="N38" i="21"/>
  <c r="M38" i="21"/>
  <c r="L38" i="21"/>
  <c r="K38" i="21"/>
  <c r="J38" i="21"/>
  <c r="F38" i="21"/>
  <c r="I38" i="21" s="1"/>
  <c r="E38" i="21"/>
  <c r="C38" i="21"/>
  <c r="C51" i="21" s="1"/>
  <c r="AG37" i="21"/>
  <c r="AF37" i="21"/>
  <c r="AE37" i="21"/>
  <c r="AD37" i="21"/>
  <c r="AC37" i="21"/>
  <c r="AB37" i="21"/>
  <c r="AA37" i="21"/>
  <c r="Z37" i="21"/>
  <c r="Y37" i="21"/>
  <c r="X37" i="21"/>
  <c r="W37" i="21"/>
  <c r="V37" i="21"/>
  <c r="U37" i="21"/>
  <c r="T37" i="21"/>
  <c r="S37" i="21"/>
  <c r="R37" i="21"/>
  <c r="Q37" i="21"/>
  <c r="P37" i="21"/>
  <c r="O37" i="21"/>
  <c r="N37" i="21"/>
  <c r="M37" i="21"/>
  <c r="L37" i="21"/>
  <c r="K37" i="21"/>
  <c r="J37" i="21"/>
  <c r="F37" i="21"/>
  <c r="I37" i="21" s="1"/>
  <c r="E37" i="21"/>
  <c r="C37" i="21"/>
  <c r="C50" i="21" s="1"/>
  <c r="AG36" i="21"/>
  <c r="AF36" i="21"/>
  <c r="AE36" i="21"/>
  <c r="AD36" i="21"/>
  <c r="AC36" i="21"/>
  <c r="AB36" i="21"/>
  <c r="AA36" i="21"/>
  <c r="Z36" i="21"/>
  <c r="Y36" i="21"/>
  <c r="X36" i="21"/>
  <c r="W36" i="21"/>
  <c r="V36" i="21"/>
  <c r="U36" i="21"/>
  <c r="T36" i="21"/>
  <c r="S36" i="21"/>
  <c r="R36" i="21"/>
  <c r="Q36" i="21"/>
  <c r="P36" i="21"/>
  <c r="O36" i="21"/>
  <c r="N36" i="21"/>
  <c r="M36" i="21"/>
  <c r="L36" i="21"/>
  <c r="K36" i="21"/>
  <c r="J36" i="21"/>
  <c r="F36" i="21"/>
  <c r="I36" i="21" s="1"/>
  <c r="E36" i="21"/>
  <c r="C36" i="21"/>
  <c r="C49" i="21" s="1"/>
  <c r="AG35" i="21"/>
  <c r="AF35" i="21"/>
  <c r="AE35" i="21"/>
  <c r="AD35" i="21"/>
  <c r="AC35" i="21"/>
  <c r="AB35" i="21"/>
  <c r="AA35" i="21"/>
  <c r="Z35" i="21"/>
  <c r="Y35" i="21"/>
  <c r="X35" i="21"/>
  <c r="W35" i="21"/>
  <c r="V35" i="21"/>
  <c r="U35" i="21"/>
  <c r="T35" i="21"/>
  <c r="S35" i="21"/>
  <c r="R35" i="21"/>
  <c r="Q35" i="21"/>
  <c r="P35" i="21"/>
  <c r="O35" i="21"/>
  <c r="N35" i="21"/>
  <c r="M35" i="21"/>
  <c r="L35" i="21"/>
  <c r="K35" i="21"/>
  <c r="J35" i="21"/>
  <c r="F35" i="21"/>
  <c r="I35" i="21" s="1"/>
  <c r="E35" i="21"/>
  <c r="C35" i="21"/>
  <c r="C48" i="21" s="1"/>
  <c r="F34" i="21"/>
  <c r="E34" i="21"/>
  <c r="C34" i="21"/>
  <c r="C47" i="21" s="1"/>
  <c r="F33" i="21"/>
  <c r="E33" i="21"/>
  <c r="C33" i="21"/>
  <c r="C46" i="21" s="1"/>
  <c r="F32" i="21"/>
  <c r="E32" i="21"/>
  <c r="C32" i="21"/>
  <c r="C45" i="21" s="1"/>
  <c r="F31" i="21"/>
  <c r="E31" i="21"/>
  <c r="C31" i="21"/>
  <c r="C44" i="21" s="1"/>
  <c r="F30" i="21"/>
  <c r="E30" i="21"/>
  <c r="C30" i="21"/>
  <c r="C43" i="21" s="1"/>
  <c r="F29" i="21"/>
  <c r="E29" i="21"/>
  <c r="C29" i="21"/>
  <c r="C42" i="21" s="1"/>
  <c r="AI16" i="20"/>
  <c r="AH11" i="20"/>
  <c r="AH12" i="20"/>
  <c r="AH13" i="20"/>
  <c r="AH14" i="20"/>
  <c r="AH21" i="21"/>
  <c r="AG21" i="21"/>
  <c r="AJ20" i="21"/>
  <c r="AJ19" i="21"/>
  <c r="AJ18" i="21"/>
  <c r="AJ17" i="21"/>
  <c r="AJ14" i="21"/>
  <c r="AJ13" i="21"/>
  <c r="AJ12" i="21"/>
  <c r="AJ11" i="21"/>
  <c r="AD21" i="21"/>
  <c r="AC21" i="21"/>
  <c r="V21" i="21"/>
  <c r="U21" i="21"/>
  <c r="T21" i="21"/>
  <c r="S21" i="21"/>
  <c r="R21" i="21"/>
  <c r="X20" i="21"/>
  <c r="AK20" i="21" s="1"/>
  <c r="W20" i="21"/>
  <c r="D51" i="21" s="1"/>
  <c r="G51" i="21" s="1"/>
  <c r="X19" i="21"/>
  <c r="AK19" i="21" s="1"/>
  <c r="W19" i="21"/>
  <c r="D50" i="21" s="1"/>
  <c r="G50" i="21" s="1"/>
  <c r="X18" i="21"/>
  <c r="W18" i="21"/>
  <c r="D49" i="21" s="1"/>
  <c r="G49" i="21" s="1"/>
  <c r="X17" i="21"/>
  <c r="W17" i="21"/>
  <c r="D48" i="21" s="1"/>
  <c r="G48" i="21" s="1"/>
  <c r="X16" i="21"/>
  <c r="W16" i="21"/>
  <c r="D47" i="21" s="1"/>
  <c r="G47" i="21" s="1"/>
  <c r="AD47" i="21" s="1"/>
  <c r="X14" i="21"/>
  <c r="W14" i="21"/>
  <c r="D46" i="21" s="1"/>
  <c r="G46" i="21" s="1"/>
  <c r="X13" i="21"/>
  <c r="AK13" i="21" s="1"/>
  <c r="W13" i="21"/>
  <c r="D45" i="21" s="1"/>
  <c r="G45" i="21" s="1"/>
  <c r="X12" i="21"/>
  <c r="AK12" i="21" s="1"/>
  <c r="W12" i="21"/>
  <c r="D44" i="21" s="1"/>
  <c r="G44" i="21" s="1"/>
  <c r="X11" i="21"/>
  <c r="AK11" i="21" s="1"/>
  <c r="W11" i="21"/>
  <c r="X10" i="21"/>
  <c r="AK10" i="21" s="1"/>
  <c r="W10" i="21"/>
  <c r="D42" i="21" s="1"/>
  <c r="G42" i="21" s="1"/>
  <c r="W8" i="21"/>
  <c r="N21" i="21"/>
  <c r="M21" i="21"/>
  <c r="L21" i="21"/>
  <c r="K21" i="21"/>
  <c r="J21" i="21"/>
  <c r="Q20" i="21"/>
  <c r="O20" i="21"/>
  <c r="Y20" i="21" s="1"/>
  <c r="Q19" i="21"/>
  <c r="O19" i="21"/>
  <c r="Y19" i="21" s="1"/>
  <c r="Q18" i="21"/>
  <c r="O18" i="21"/>
  <c r="Y18" i="21" s="1"/>
  <c r="Q17" i="21"/>
  <c r="O17" i="21"/>
  <c r="Y17" i="21" s="1"/>
  <c r="Q16" i="21"/>
  <c r="O16" i="21"/>
  <c r="Y16" i="21" s="1"/>
  <c r="Q14" i="21"/>
  <c r="O14" i="21"/>
  <c r="Y14" i="21" s="1"/>
  <c r="Q13" i="21"/>
  <c r="O13" i="21"/>
  <c r="Y13" i="21" s="1"/>
  <c r="Q12" i="21"/>
  <c r="O12" i="21"/>
  <c r="Y12" i="21" s="1"/>
  <c r="Q11" i="21"/>
  <c r="O11" i="21"/>
  <c r="Y11" i="21" s="1"/>
  <c r="Q10" i="21"/>
  <c r="O10" i="21"/>
  <c r="Y10" i="21" s="1"/>
  <c r="V8" i="21"/>
  <c r="U8" i="21"/>
  <c r="T8" i="21"/>
  <c r="S8" i="21"/>
  <c r="J8" i="21"/>
  <c r="AG38" i="20"/>
  <c r="AF38" i="20"/>
  <c r="AE38" i="20"/>
  <c r="AD38" i="20"/>
  <c r="AC38" i="20"/>
  <c r="AB38" i="20"/>
  <c r="AA38" i="20"/>
  <c r="Z38" i="20"/>
  <c r="Y38" i="20"/>
  <c r="X38" i="20"/>
  <c r="W38" i="20"/>
  <c r="V38" i="20"/>
  <c r="U38" i="20"/>
  <c r="T38" i="20"/>
  <c r="S38" i="20"/>
  <c r="R38" i="20"/>
  <c r="Q38" i="20"/>
  <c r="P38" i="20"/>
  <c r="O38" i="20"/>
  <c r="N38" i="20"/>
  <c r="M38" i="20"/>
  <c r="L38" i="20"/>
  <c r="K38" i="20"/>
  <c r="J38" i="20"/>
  <c r="AG37" i="20"/>
  <c r="AF37" i="20"/>
  <c r="AE37" i="20"/>
  <c r="AD37" i="20"/>
  <c r="AC37" i="20"/>
  <c r="AB37" i="20"/>
  <c r="AA37" i="20"/>
  <c r="Z37" i="20"/>
  <c r="Y37" i="20"/>
  <c r="X37" i="20"/>
  <c r="W37" i="20"/>
  <c r="V37" i="20"/>
  <c r="U37" i="20"/>
  <c r="T37" i="20"/>
  <c r="S37" i="20"/>
  <c r="R37" i="20"/>
  <c r="Q37" i="20"/>
  <c r="P37" i="20"/>
  <c r="O37" i="20"/>
  <c r="N37" i="20"/>
  <c r="M37" i="20"/>
  <c r="L37" i="20"/>
  <c r="K37" i="20"/>
  <c r="J37" i="20"/>
  <c r="AG36" i="20"/>
  <c r="AF36" i="20"/>
  <c r="AE36" i="20"/>
  <c r="AD36" i="20"/>
  <c r="AC36" i="20"/>
  <c r="AB36" i="20"/>
  <c r="AA36" i="20"/>
  <c r="Z36" i="20"/>
  <c r="Y36" i="20"/>
  <c r="X36" i="20"/>
  <c r="W36" i="20"/>
  <c r="V36" i="20"/>
  <c r="U36" i="20"/>
  <c r="T36" i="20"/>
  <c r="S36" i="20"/>
  <c r="R36" i="20"/>
  <c r="Q36" i="20"/>
  <c r="P36" i="20"/>
  <c r="O36" i="20"/>
  <c r="N36" i="20"/>
  <c r="M36" i="20"/>
  <c r="L36" i="20"/>
  <c r="K36" i="20"/>
  <c r="J36" i="20"/>
  <c r="AG35" i="20"/>
  <c r="AF35" i="20"/>
  <c r="AE35" i="20"/>
  <c r="AD35" i="20"/>
  <c r="AC35" i="20"/>
  <c r="AB35" i="20"/>
  <c r="AA35" i="20"/>
  <c r="Z35" i="20"/>
  <c r="Y35" i="20"/>
  <c r="X35" i="20"/>
  <c r="W35" i="20"/>
  <c r="V35" i="20"/>
  <c r="U35" i="20"/>
  <c r="T35" i="20"/>
  <c r="S35" i="20"/>
  <c r="R35" i="20"/>
  <c r="Q35" i="20"/>
  <c r="P35" i="20"/>
  <c r="O35" i="20"/>
  <c r="N35" i="20"/>
  <c r="M35" i="20"/>
  <c r="L35" i="20"/>
  <c r="K35" i="20"/>
  <c r="J35" i="20"/>
  <c r="AG51" i="20"/>
  <c r="AF51" i="20"/>
  <c r="AE51" i="20"/>
  <c r="AD51" i="20"/>
  <c r="AC51" i="20"/>
  <c r="AB51" i="20"/>
  <c r="Z51" i="20"/>
  <c r="V51" i="20"/>
  <c r="U51" i="20"/>
  <c r="Q51" i="20"/>
  <c r="P51" i="20"/>
  <c r="L51" i="20"/>
  <c r="J51" i="20"/>
  <c r="AG50" i="20"/>
  <c r="AF50" i="20"/>
  <c r="AE50" i="20"/>
  <c r="AD50" i="20"/>
  <c r="AC50" i="20"/>
  <c r="AA50" i="20"/>
  <c r="Z50" i="20"/>
  <c r="Y50" i="20"/>
  <c r="V50" i="20"/>
  <c r="U50" i="20"/>
  <c r="S50" i="20"/>
  <c r="Q50" i="20"/>
  <c r="O50" i="20"/>
  <c r="N50" i="20"/>
  <c r="K50" i="20"/>
  <c r="J50" i="20"/>
  <c r="I50" i="20"/>
  <c r="AG49" i="20"/>
  <c r="AF49" i="20"/>
  <c r="AE49" i="20"/>
  <c r="AD49" i="20"/>
  <c r="AC49" i="20"/>
  <c r="AA49" i="20"/>
  <c r="Z49" i="20"/>
  <c r="V49" i="20"/>
  <c r="T49" i="20"/>
  <c r="P49" i="20"/>
  <c r="O49" i="20"/>
  <c r="K49" i="20"/>
  <c r="J49" i="20"/>
  <c r="AG48" i="20"/>
  <c r="AF48" i="20"/>
  <c r="AE48" i="20"/>
  <c r="AD48" i="20"/>
  <c r="AC48" i="20"/>
  <c r="Y48" i="20"/>
  <c r="O48" i="20"/>
  <c r="D44" i="20"/>
  <c r="G44" i="20" s="1"/>
  <c r="F38" i="20"/>
  <c r="I38" i="20" s="1"/>
  <c r="E38" i="20"/>
  <c r="C38" i="20"/>
  <c r="C51" i="20" s="1"/>
  <c r="F37" i="20"/>
  <c r="I37" i="20" s="1"/>
  <c r="E37" i="20"/>
  <c r="C37" i="20"/>
  <c r="C50" i="20" s="1"/>
  <c r="F36" i="20"/>
  <c r="I36" i="20" s="1"/>
  <c r="E36" i="20"/>
  <c r="C36" i="20"/>
  <c r="C49" i="20" s="1"/>
  <c r="F35" i="20"/>
  <c r="I35" i="20" s="1"/>
  <c r="E35" i="20"/>
  <c r="C35" i="20"/>
  <c r="C48" i="20" s="1"/>
  <c r="F34" i="20"/>
  <c r="E34" i="20"/>
  <c r="C34" i="20"/>
  <c r="C47" i="20" s="1"/>
  <c r="F33" i="20"/>
  <c r="E33" i="20"/>
  <c r="C33" i="20"/>
  <c r="C46" i="20" s="1"/>
  <c r="F32" i="20"/>
  <c r="E32" i="20"/>
  <c r="C32" i="20"/>
  <c r="C45" i="20" s="1"/>
  <c r="F31" i="20"/>
  <c r="E31" i="20"/>
  <c r="C31" i="20"/>
  <c r="C44" i="20" s="1"/>
  <c r="F30" i="20"/>
  <c r="E30" i="20"/>
  <c r="C30" i="20"/>
  <c r="C43" i="20" s="1"/>
  <c r="F29" i="20"/>
  <c r="E29" i="20"/>
  <c r="C29" i="20"/>
  <c r="C42" i="20" s="1"/>
  <c r="AG21" i="20"/>
  <c r="AF21" i="20"/>
  <c r="AC21" i="20"/>
  <c r="AB21" i="20"/>
  <c r="AI20" i="20"/>
  <c r="AI19" i="20"/>
  <c r="AI18" i="20"/>
  <c r="AI17" i="20"/>
  <c r="AI14" i="20"/>
  <c r="AI13" i="20"/>
  <c r="AI12" i="20"/>
  <c r="AI11" i="20"/>
  <c r="W20" i="20"/>
  <c r="AJ20" i="20" s="1"/>
  <c r="W19" i="20"/>
  <c r="AJ19" i="20" s="1"/>
  <c r="W18" i="20"/>
  <c r="AJ18" i="20" s="1"/>
  <c r="W17" i="20"/>
  <c r="AJ17" i="20" s="1"/>
  <c r="W16" i="20"/>
  <c r="AJ16" i="20" s="1"/>
  <c r="W14" i="20"/>
  <c r="AJ14" i="20" s="1"/>
  <c r="W13" i="20"/>
  <c r="AJ13" i="20" s="1"/>
  <c r="W12" i="20"/>
  <c r="AJ12" i="20" s="1"/>
  <c r="W11" i="20"/>
  <c r="AJ11" i="20" s="1"/>
  <c r="W10" i="20"/>
  <c r="AJ10" i="20" s="1"/>
  <c r="U21" i="20"/>
  <c r="T21" i="20"/>
  <c r="S21" i="20"/>
  <c r="R21" i="20"/>
  <c r="Q21" i="20"/>
  <c r="V20" i="20"/>
  <c r="D51" i="20" s="1"/>
  <c r="G51" i="20" s="1"/>
  <c r="V19" i="20"/>
  <c r="D50" i="20" s="1"/>
  <c r="G50" i="20" s="1"/>
  <c r="V18" i="20"/>
  <c r="D49" i="20" s="1"/>
  <c r="G49" i="20" s="1"/>
  <c r="AB49" i="20" s="1"/>
  <c r="V17" i="20"/>
  <c r="D48" i="20" s="1"/>
  <c r="G48" i="20" s="1"/>
  <c r="T48" i="20" s="1"/>
  <c r="V16" i="20"/>
  <c r="D47" i="20" s="1"/>
  <c r="G47" i="20" s="1"/>
  <c r="AB47" i="20" s="1"/>
  <c r="V14" i="20"/>
  <c r="D46" i="20" s="1"/>
  <c r="G46" i="20" s="1"/>
  <c r="AD46" i="20" s="1"/>
  <c r="V13" i="20"/>
  <c r="D45" i="20" s="1"/>
  <c r="G45" i="20" s="1"/>
  <c r="V12" i="20"/>
  <c r="V11" i="20"/>
  <c r="D43" i="20" s="1"/>
  <c r="G43" i="20" s="1"/>
  <c r="V10" i="20"/>
  <c r="D42" i="20" s="1"/>
  <c r="G42" i="20" s="1"/>
  <c r="V8" i="20"/>
  <c r="P10" i="20"/>
  <c r="N10" i="20"/>
  <c r="X10" i="20" s="1"/>
  <c r="M21" i="20"/>
  <c r="L21" i="20"/>
  <c r="K21" i="20"/>
  <c r="J21" i="20"/>
  <c r="I21" i="20"/>
  <c r="P20" i="20"/>
  <c r="N20" i="20"/>
  <c r="X20" i="20" s="1"/>
  <c r="P19" i="20"/>
  <c r="N19" i="20"/>
  <c r="X19" i="20" s="1"/>
  <c r="P18" i="20"/>
  <c r="N18" i="20"/>
  <c r="X18" i="20" s="1"/>
  <c r="P17" i="20"/>
  <c r="N17" i="20"/>
  <c r="X17" i="20" s="1"/>
  <c r="P16" i="20"/>
  <c r="N16" i="20"/>
  <c r="X16" i="20" s="1"/>
  <c r="P14" i="20"/>
  <c r="N14" i="20"/>
  <c r="X14" i="20" s="1"/>
  <c r="P13" i="20"/>
  <c r="N13" i="20"/>
  <c r="X13" i="20" s="1"/>
  <c r="P12" i="20"/>
  <c r="N12" i="20"/>
  <c r="X12" i="20" s="1"/>
  <c r="P11" i="20"/>
  <c r="N11" i="20"/>
  <c r="X11" i="20" s="1"/>
  <c r="U8" i="20"/>
  <c r="T8" i="20"/>
  <c r="S8" i="20"/>
  <c r="R8" i="20"/>
  <c r="I8" i="20"/>
  <c r="Q8" i="20" s="1"/>
  <c r="H11" i="20"/>
  <c r="H12" i="20"/>
  <c r="Y44" i="20" s="1"/>
  <c r="H13" i="20"/>
  <c r="H14" i="20"/>
  <c r="H10" i="20"/>
  <c r="K37" i="22"/>
  <c r="L36" i="22"/>
  <c r="Y35" i="22"/>
  <c r="U35" i="22"/>
  <c r="K36" i="22"/>
  <c r="N36" i="22"/>
  <c r="O36" i="22"/>
  <c r="R36" i="22"/>
  <c r="S36" i="22"/>
  <c r="V36" i="22"/>
  <c r="W36" i="22"/>
  <c r="Z36" i="22"/>
  <c r="AA36" i="22"/>
  <c r="AD36" i="22"/>
  <c r="AE36" i="22"/>
  <c r="N37" i="22"/>
  <c r="R37" i="22"/>
  <c r="V37" i="22"/>
  <c r="Z37" i="22"/>
  <c r="AD37" i="22"/>
  <c r="K38" i="22"/>
  <c r="L38" i="22"/>
  <c r="M38" i="22"/>
  <c r="N38" i="22"/>
  <c r="O38" i="22"/>
  <c r="P38" i="22"/>
  <c r="Q38" i="22"/>
  <c r="R38" i="22"/>
  <c r="S38" i="22"/>
  <c r="T38" i="22"/>
  <c r="U38" i="22"/>
  <c r="V38" i="22"/>
  <c r="W38" i="22"/>
  <c r="X38" i="22"/>
  <c r="Y38" i="22"/>
  <c r="Z38" i="22"/>
  <c r="AA38" i="22"/>
  <c r="AB38" i="22"/>
  <c r="AC38" i="22"/>
  <c r="AD38" i="22"/>
  <c r="AE38" i="22"/>
  <c r="AF38" i="22"/>
  <c r="AG38" i="22"/>
  <c r="J38" i="22"/>
  <c r="J48" i="22"/>
  <c r="K48" i="22"/>
  <c r="L48" i="22"/>
  <c r="M48" i="22"/>
  <c r="N48" i="22"/>
  <c r="O48" i="22"/>
  <c r="P48" i="22"/>
  <c r="Q48" i="22"/>
  <c r="R48" i="22"/>
  <c r="S48" i="22"/>
  <c r="T48" i="22"/>
  <c r="U48" i="22"/>
  <c r="V48" i="22"/>
  <c r="W48" i="22"/>
  <c r="X48" i="22"/>
  <c r="Y48" i="22"/>
  <c r="Z48" i="22"/>
  <c r="AA48" i="22"/>
  <c r="AB48" i="22"/>
  <c r="AC48" i="22"/>
  <c r="AD48" i="22"/>
  <c r="AE48" i="22"/>
  <c r="AF48" i="22"/>
  <c r="AG48" i="22"/>
  <c r="J49" i="22"/>
  <c r="K49" i="22"/>
  <c r="L49" i="22"/>
  <c r="M49" i="22"/>
  <c r="N49" i="22"/>
  <c r="O49" i="22"/>
  <c r="P49" i="22"/>
  <c r="Q49" i="22"/>
  <c r="R49" i="22"/>
  <c r="S49" i="22"/>
  <c r="T49" i="22"/>
  <c r="U49" i="22"/>
  <c r="V49" i="22"/>
  <c r="W49" i="22"/>
  <c r="X49" i="22"/>
  <c r="Y49" i="22"/>
  <c r="Z49" i="22"/>
  <c r="AA49" i="22"/>
  <c r="AB49" i="22"/>
  <c r="AC49" i="22"/>
  <c r="AD49" i="22"/>
  <c r="AE49" i="22"/>
  <c r="AF49" i="22"/>
  <c r="AG49" i="22"/>
  <c r="J50" i="22"/>
  <c r="K50" i="22"/>
  <c r="L50" i="22"/>
  <c r="M50" i="22"/>
  <c r="N50" i="22"/>
  <c r="O50" i="22"/>
  <c r="P50" i="22"/>
  <c r="Q50" i="22"/>
  <c r="R50" i="22"/>
  <c r="S50" i="22"/>
  <c r="T50" i="22"/>
  <c r="U50" i="22"/>
  <c r="V50" i="22"/>
  <c r="W50" i="22"/>
  <c r="X50" i="22"/>
  <c r="Y50" i="22"/>
  <c r="Z50" i="22"/>
  <c r="AA50" i="22"/>
  <c r="AB50" i="22"/>
  <c r="AC50" i="22"/>
  <c r="AD50" i="22"/>
  <c r="AE50" i="22"/>
  <c r="AF50" i="22"/>
  <c r="AG50" i="22"/>
  <c r="J51" i="22"/>
  <c r="K51" i="22"/>
  <c r="L51" i="22"/>
  <c r="M51" i="22"/>
  <c r="N51" i="22"/>
  <c r="O51" i="22"/>
  <c r="P51" i="22"/>
  <c r="Q51" i="22"/>
  <c r="R51" i="22"/>
  <c r="S51" i="22"/>
  <c r="T51" i="22"/>
  <c r="U51" i="22"/>
  <c r="V51" i="22"/>
  <c r="W51" i="22"/>
  <c r="X51" i="22"/>
  <c r="Y51" i="22"/>
  <c r="Z51" i="22"/>
  <c r="AA51" i="22"/>
  <c r="AB51" i="22"/>
  <c r="AC51" i="22"/>
  <c r="AD51" i="22"/>
  <c r="AE51" i="22"/>
  <c r="AF51" i="22"/>
  <c r="AG51" i="22"/>
  <c r="I48" i="22"/>
  <c r="I49" i="22"/>
  <c r="I50" i="22"/>
  <c r="I51" i="22"/>
  <c r="H10" i="22"/>
  <c r="AE10" i="22" s="1"/>
  <c r="F29" i="22"/>
  <c r="F30" i="22"/>
  <c r="F31" i="22"/>
  <c r="F32" i="22"/>
  <c r="F33" i="22"/>
  <c r="F34" i="22"/>
  <c r="F35" i="22"/>
  <c r="F36" i="22"/>
  <c r="I36" i="22" s="1"/>
  <c r="F37" i="22"/>
  <c r="I37" i="22" s="1"/>
  <c r="F38" i="22"/>
  <c r="I38" i="22" s="1"/>
  <c r="N35" i="22"/>
  <c r="AG21" i="22"/>
  <c r="AF21" i="22"/>
  <c r="AI20" i="22"/>
  <c r="AI19" i="22"/>
  <c r="AI18" i="22"/>
  <c r="AI17" i="22"/>
  <c r="AI11" i="22"/>
  <c r="AI12" i="22"/>
  <c r="AI13" i="22"/>
  <c r="AI14" i="22"/>
  <c r="AH11" i="22"/>
  <c r="AH12" i="22"/>
  <c r="AH13" i="22"/>
  <c r="AH14" i="22"/>
  <c r="AH10" i="22"/>
  <c r="AI10" i="22" s="1"/>
  <c r="AC21" i="22"/>
  <c r="AB21" i="22"/>
  <c r="R21" i="22"/>
  <c r="S21" i="22"/>
  <c r="T21" i="22"/>
  <c r="U21" i="22"/>
  <c r="Q21" i="22"/>
  <c r="J21" i="22"/>
  <c r="K21" i="22"/>
  <c r="L21" i="22"/>
  <c r="M21" i="22"/>
  <c r="I21" i="22"/>
  <c r="W20" i="22"/>
  <c r="AJ20" i="22" s="1"/>
  <c r="W19" i="22"/>
  <c r="AJ19" i="22" s="1"/>
  <c r="W18" i="22"/>
  <c r="AJ18" i="22" s="1"/>
  <c r="W17" i="22"/>
  <c r="AJ17" i="22" s="1"/>
  <c r="W16" i="22"/>
  <c r="AJ16" i="22" s="1"/>
  <c r="W11" i="22"/>
  <c r="AJ11" i="22" s="1"/>
  <c r="W12" i="22"/>
  <c r="AJ12" i="22" s="1"/>
  <c r="W13" i="22"/>
  <c r="AJ13" i="22" s="1"/>
  <c r="W14" i="22"/>
  <c r="AJ14" i="22" s="1"/>
  <c r="W10" i="22"/>
  <c r="AJ10" i="22" s="1"/>
  <c r="V20" i="22"/>
  <c r="D51" i="22" s="1"/>
  <c r="V19" i="22"/>
  <c r="D50" i="22" s="1"/>
  <c r="V18" i="22"/>
  <c r="D49" i="22" s="1"/>
  <c r="V17" i="22"/>
  <c r="D48" i="22" s="1"/>
  <c r="V16" i="22"/>
  <c r="D47" i="22" s="1"/>
  <c r="V14" i="22"/>
  <c r="D46" i="22" s="1"/>
  <c r="V13" i="22"/>
  <c r="D45" i="22" s="1"/>
  <c r="V12" i="22"/>
  <c r="D44" i="22" s="1"/>
  <c r="V11" i="22"/>
  <c r="D43" i="22" s="1"/>
  <c r="V10" i="22"/>
  <c r="D42" i="22" s="1"/>
  <c r="V8" i="22"/>
  <c r="P20" i="22"/>
  <c r="P19" i="22"/>
  <c r="P18" i="22"/>
  <c r="P17" i="22"/>
  <c r="P16" i="22"/>
  <c r="P11" i="22"/>
  <c r="P12" i="22"/>
  <c r="P13" i="22"/>
  <c r="P14" i="22"/>
  <c r="P10" i="22"/>
  <c r="N20" i="22"/>
  <c r="X20" i="22" s="1"/>
  <c r="N19" i="22"/>
  <c r="X19" i="22" s="1"/>
  <c r="N18" i="22"/>
  <c r="X18" i="22" s="1"/>
  <c r="N17" i="22"/>
  <c r="X17" i="22" s="1"/>
  <c r="N16" i="22"/>
  <c r="N11" i="22"/>
  <c r="X11" i="22" s="1"/>
  <c r="N12" i="22"/>
  <c r="X12" i="22" s="1"/>
  <c r="N13" i="22"/>
  <c r="X13" i="22" s="1"/>
  <c r="N14" i="22"/>
  <c r="X14" i="22" s="1"/>
  <c r="N10" i="22"/>
  <c r="F7" i="19"/>
  <c r="Z18" i="26" s="1"/>
  <c r="F10" i="19"/>
  <c r="E9" i="19"/>
  <c r="D9" i="19"/>
  <c r="E8" i="19"/>
  <c r="D8" i="19"/>
  <c r="E6" i="19"/>
  <c r="D6" i="19"/>
  <c r="D37" i="3"/>
  <c r="D33" i="21" l="1"/>
  <c r="G33" i="21" s="1"/>
  <c r="AK14" i="21"/>
  <c r="D35" i="21"/>
  <c r="AK17" i="21"/>
  <c r="D33" i="24"/>
  <c r="G33" i="24" s="1"/>
  <c r="AI14" i="24"/>
  <c r="D38" i="24"/>
  <c r="AI19" i="24"/>
  <c r="D37" i="24"/>
  <c r="AI18" i="24"/>
  <c r="D36" i="24"/>
  <c r="G36" i="24" s="1"/>
  <c r="AI17" i="24"/>
  <c r="D35" i="24"/>
  <c r="G35" i="24" s="1"/>
  <c r="AI16" i="24"/>
  <c r="D34" i="24"/>
  <c r="AI15" i="24"/>
  <c r="D34" i="21"/>
  <c r="G34" i="21" s="1"/>
  <c r="AF34" i="21" s="1"/>
  <c r="AK16" i="21"/>
  <c r="D36" i="21"/>
  <c r="AK18" i="21"/>
  <c r="D36" i="23"/>
  <c r="AJ18" i="23"/>
  <c r="D30" i="24"/>
  <c r="G30" i="24" s="1"/>
  <c r="AI11" i="24"/>
  <c r="D32" i="24"/>
  <c r="G32" i="24" s="1"/>
  <c r="AI13" i="24"/>
  <c r="L47" i="21"/>
  <c r="P47" i="21"/>
  <c r="T47" i="21"/>
  <c r="X47" i="21"/>
  <c r="AB47" i="21"/>
  <c r="AF47" i="21"/>
  <c r="K47" i="21"/>
  <c r="S47" i="21"/>
  <c r="AE47" i="21"/>
  <c r="I47" i="21"/>
  <c r="M47" i="21"/>
  <c r="Q47" i="21"/>
  <c r="U47" i="21"/>
  <c r="Y47" i="21"/>
  <c r="AC47" i="21"/>
  <c r="AG47" i="21"/>
  <c r="O47" i="21"/>
  <c r="W47" i="21"/>
  <c r="AA47" i="21"/>
  <c r="J47" i="21"/>
  <c r="N47" i="21"/>
  <c r="R47" i="21"/>
  <c r="V47" i="21"/>
  <c r="Z47" i="21"/>
  <c r="X10" i="22"/>
  <c r="M47" i="20"/>
  <c r="L47" i="20"/>
  <c r="AC47" i="20"/>
  <c r="AG47" i="20"/>
  <c r="AD47" i="20"/>
  <c r="V47" i="20"/>
  <c r="AE47" i="20"/>
  <c r="X47" i="20"/>
  <c r="AF47" i="20"/>
  <c r="I44" i="20"/>
  <c r="E22" i="24"/>
  <c r="AG46" i="20"/>
  <c r="U45" i="20"/>
  <c r="I34" i="21"/>
  <c r="M34" i="21"/>
  <c r="Q34" i="21"/>
  <c r="U34" i="21"/>
  <c r="Y34" i="21"/>
  <c r="AC34" i="21"/>
  <c r="AG34" i="21"/>
  <c r="J34" i="21"/>
  <c r="N34" i="21"/>
  <c r="R34" i="21"/>
  <c r="V34" i="21"/>
  <c r="Z34" i="21"/>
  <c r="AD34" i="21"/>
  <c r="K34" i="21"/>
  <c r="O34" i="21"/>
  <c r="S34" i="21"/>
  <c r="W34" i="21"/>
  <c r="AA34" i="21"/>
  <c r="AE34" i="21"/>
  <c r="L34" i="21"/>
  <c r="P34" i="21"/>
  <c r="T34" i="21"/>
  <c r="X34" i="21"/>
  <c r="AB34" i="21"/>
  <c r="O12" i="20"/>
  <c r="O13" i="24"/>
  <c r="O11" i="26"/>
  <c r="O12" i="26"/>
  <c r="O16" i="20"/>
  <c r="O10" i="23"/>
  <c r="O14" i="26"/>
  <c r="O12" i="24"/>
  <c r="O19" i="20"/>
  <c r="O14" i="23"/>
  <c r="O19" i="26"/>
  <c r="O14" i="25"/>
  <c r="Z14" i="25"/>
  <c r="Z17" i="25"/>
  <c r="O16" i="25"/>
  <c r="Z10" i="25"/>
  <c r="Z18" i="25"/>
  <c r="O17" i="25"/>
  <c r="O13" i="23"/>
  <c r="O16" i="23"/>
  <c r="O19" i="23"/>
  <c r="O18" i="23"/>
  <c r="O17" i="24"/>
  <c r="O18" i="20"/>
  <c r="O11" i="20"/>
  <c r="O14" i="24"/>
  <c r="O10" i="26"/>
  <c r="O18" i="26"/>
  <c r="O14" i="20"/>
  <c r="O11" i="24"/>
  <c r="O13" i="26"/>
  <c r="O10" i="24"/>
  <c r="Z16" i="25"/>
  <c r="O19" i="25"/>
  <c r="O20" i="25"/>
  <c r="Z19" i="25"/>
  <c r="O12" i="23"/>
  <c r="O17" i="26"/>
  <c r="O11" i="23"/>
  <c r="O17" i="23"/>
  <c r="O18" i="24"/>
  <c r="O20" i="23"/>
  <c r="O15" i="24"/>
  <c r="Z15" i="25"/>
  <c r="O10" i="25"/>
  <c r="O18" i="25"/>
  <c r="Z20" i="25"/>
  <c r="O15" i="25"/>
  <c r="O17" i="20"/>
  <c r="O10" i="20"/>
  <c r="O16" i="26"/>
  <c r="O16" i="24"/>
  <c r="O20" i="20"/>
  <c r="O20" i="26"/>
  <c r="O13" i="20"/>
  <c r="O19" i="24"/>
  <c r="Z16" i="26"/>
  <c r="Z12" i="26"/>
  <c r="Z13" i="26"/>
  <c r="Z11" i="26"/>
  <c r="Z17" i="26"/>
  <c r="Z19" i="26"/>
  <c r="Z10" i="26"/>
  <c r="E22" i="23"/>
  <c r="AG42" i="23"/>
  <c r="F8" i="19"/>
  <c r="F9" i="19"/>
  <c r="R8" i="21"/>
  <c r="P19" i="21"/>
  <c r="P14" i="21"/>
  <c r="P16" i="21"/>
  <c r="P18" i="21"/>
  <c r="P13" i="21"/>
  <c r="P11" i="21"/>
  <c r="P17" i="21"/>
  <c r="P12" i="21"/>
  <c r="P20" i="21"/>
  <c r="P10" i="21"/>
  <c r="G36" i="21"/>
  <c r="E22" i="21"/>
  <c r="E22" i="20"/>
  <c r="E22" i="22"/>
  <c r="D29" i="24"/>
  <c r="G29" i="24" s="1"/>
  <c r="Z29" i="24" s="1"/>
  <c r="AC45" i="20"/>
  <c r="Y45" i="20"/>
  <c r="AC44" i="20"/>
  <c r="N46" i="20"/>
  <c r="AA46" i="20"/>
  <c r="O46" i="20"/>
  <c r="V46" i="20"/>
  <c r="AA20" i="20"/>
  <c r="Z19" i="20"/>
  <c r="Y18" i="20"/>
  <c r="AA16" i="20"/>
  <c r="Z14" i="20"/>
  <c r="Y13" i="20"/>
  <c r="AA11" i="20"/>
  <c r="Z10" i="20"/>
  <c r="Y20" i="20"/>
  <c r="AA18" i="20"/>
  <c r="Y16" i="20"/>
  <c r="Y11" i="20"/>
  <c r="Z18" i="20"/>
  <c r="AA14" i="20"/>
  <c r="Z13" i="20"/>
  <c r="AA10" i="20"/>
  <c r="Z20" i="20"/>
  <c r="Y19" i="20"/>
  <c r="AA17" i="20"/>
  <c r="Z16" i="20"/>
  <c r="Y14" i="20"/>
  <c r="AA12" i="20"/>
  <c r="Z11" i="20"/>
  <c r="Y10" i="20"/>
  <c r="Z17" i="20"/>
  <c r="AA13" i="20"/>
  <c r="Z12" i="20"/>
  <c r="AA19" i="20"/>
  <c r="Y17" i="20"/>
  <c r="Y12" i="20"/>
  <c r="U44" i="20"/>
  <c r="AG45" i="20"/>
  <c r="J46" i="20"/>
  <c r="Q46" i="20"/>
  <c r="Y46" i="20"/>
  <c r="AE46" i="20"/>
  <c r="U46" i="20"/>
  <c r="AG44" i="20"/>
  <c r="I46" i="20"/>
  <c r="K46" i="20"/>
  <c r="S46" i="20"/>
  <c r="Z46" i="20"/>
  <c r="AB20" i="21"/>
  <c r="AA19" i="21"/>
  <c r="Z18" i="21"/>
  <c r="AB16" i="21"/>
  <c r="AA14" i="21"/>
  <c r="Z13" i="21"/>
  <c r="AB11" i="21"/>
  <c r="AA10" i="21"/>
  <c r="AB19" i="21"/>
  <c r="AA18" i="21"/>
  <c r="Z17" i="21"/>
  <c r="Z12" i="21"/>
  <c r="AA20" i="21"/>
  <c r="Z19" i="21"/>
  <c r="AB17" i="21"/>
  <c r="AA16" i="21"/>
  <c r="Z14" i="21"/>
  <c r="AB12" i="21"/>
  <c r="AA11" i="21"/>
  <c r="Z10" i="21"/>
  <c r="AB14" i="21"/>
  <c r="AB10" i="21"/>
  <c r="Z20" i="21"/>
  <c r="AB18" i="21"/>
  <c r="AA17" i="21"/>
  <c r="Z16" i="21"/>
  <c r="AB13" i="21"/>
  <c r="AA12" i="21"/>
  <c r="Z11" i="21"/>
  <c r="AA13" i="21"/>
  <c r="W21" i="21"/>
  <c r="D32" i="21"/>
  <c r="G32" i="21" s="1"/>
  <c r="V32" i="21" s="1"/>
  <c r="AH50" i="21"/>
  <c r="L45" i="21"/>
  <c r="Y44" i="21"/>
  <c r="D43" i="21"/>
  <c r="G43" i="21" s="1"/>
  <c r="U43" i="21" s="1"/>
  <c r="AH51" i="21"/>
  <c r="P44" i="23"/>
  <c r="AG44" i="23"/>
  <c r="AC44" i="23"/>
  <c r="Y44" i="23"/>
  <c r="U44" i="23"/>
  <c r="AA44" i="23"/>
  <c r="V44" i="23"/>
  <c r="AF44" i="23"/>
  <c r="AB44" i="23"/>
  <c r="X44" i="23"/>
  <c r="AE44" i="23"/>
  <c r="W44" i="23"/>
  <c r="AD44" i="23"/>
  <c r="Z44" i="23"/>
  <c r="V45" i="23"/>
  <c r="Z45" i="23"/>
  <c r="AD45" i="23"/>
  <c r="AF42" i="23"/>
  <c r="W45" i="23"/>
  <c r="AA45" i="23"/>
  <c r="AD46" i="23"/>
  <c r="S45" i="23"/>
  <c r="X45" i="23"/>
  <c r="AB45" i="23"/>
  <c r="AF45" i="23"/>
  <c r="AF43" i="23"/>
  <c r="AA20" i="23"/>
  <c r="Z19" i="23"/>
  <c r="Y18" i="23"/>
  <c r="AA16" i="23"/>
  <c r="Z14" i="23"/>
  <c r="Y13" i="23"/>
  <c r="AA11" i="23"/>
  <c r="Z10" i="23"/>
  <c r="AA18" i="23"/>
  <c r="AA13" i="23"/>
  <c r="Y11" i="23"/>
  <c r="AA19" i="23"/>
  <c r="Y17" i="23"/>
  <c r="Y12" i="23"/>
  <c r="Z20" i="23"/>
  <c r="Y19" i="23"/>
  <c r="AA17" i="23"/>
  <c r="Z16" i="23"/>
  <c r="Y14" i="23"/>
  <c r="AA12" i="23"/>
  <c r="Z11" i="23"/>
  <c r="Y10" i="23"/>
  <c r="Y20" i="23"/>
  <c r="Z17" i="23"/>
  <c r="Y16" i="23"/>
  <c r="Z12" i="23"/>
  <c r="Z18" i="23"/>
  <c r="AA14" i="23"/>
  <c r="Z13" i="23"/>
  <c r="AA10" i="23"/>
  <c r="O45" i="23"/>
  <c r="AE45" i="23"/>
  <c r="G36" i="23"/>
  <c r="U43" i="23"/>
  <c r="U45" i="23"/>
  <c r="Y45" i="23"/>
  <c r="AC45" i="23"/>
  <c r="K48" i="24"/>
  <c r="O48" i="24"/>
  <c r="S48" i="24"/>
  <c r="W48" i="24"/>
  <c r="AA48" i="24"/>
  <c r="M48" i="24"/>
  <c r="U48" i="24"/>
  <c r="AC48" i="24"/>
  <c r="L48" i="24"/>
  <c r="P48" i="24"/>
  <c r="T48" i="24"/>
  <c r="X48" i="24"/>
  <c r="AB48" i="24"/>
  <c r="J48" i="24"/>
  <c r="Q48" i="24"/>
  <c r="Y48" i="24"/>
  <c r="V48" i="24"/>
  <c r="AD48" i="24"/>
  <c r="R48" i="24"/>
  <c r="I48" i="24"/>
  <c r="Z48" i="24"/>
  <c r="N48" i="24"/>
  <c r="L45" i="24"/>
  <c r="P45" i="24"/>
  <c r="T45" i="24"/>
  <c r="X45" i="24"/>
  <c r="AB45" i="24"/>
  <c r="R45" i="24"/>
  <c r="Z45" i="24"/>
  <c r="M45" i="24"/>
  <c r="Q45" i="24"/>
  <c r="U45" i="24"/>
  <c r="Y45" i="24"/>
  <c r="AC45" i="24"/>
  <c r="N45" i="24"/>
  <c r="V45" i="24"/>
  <c r="AD45" i="24"/>
  <c r="S45" i="24"/>
  <c r="AA45" i="24"/>
  <c r="I45" i="24"/>
  <c r="O45" i="24"/>
  <c r="W45" i="24"/>
  <c r="J45" i="24"/>
  <c r="K45" i="24"/>
  <c r="L49" i="24"/>
  <c r="P49" i="24"/>
  <c r="T49" i="24"/>
  <c r="X49" i="24"/>
  <c r="AB49" i="24"/>
  <c r="M49" i="24"/>
  <c r="Q49" i="24"/>
  <c r="U49" i="24"/>
  <c r="Y49" i="24"/>
  <c r="AC49" i="24"/>
  <c r="O49" i="24"/>
  <c r="W49" i="24"/>
  <c r="I49" i="24"/>
  <c r="S49" i="24"/>
  <c r="AD49" i="24"/>
  <c r="R49" i="24"/>
  <c r="Z49" i="24"/>
  <c r="K49" i="24"/>
  <c r="AA49" i="24"/>
  <c r="N49" i="24"/>
  <c r="V49" i="24"/>
  <c r="J49" i="24"/>
  <c r="M46" i="24"/>
  <c r="Q46" i="24"/>
  <c r="U46" i="24"/>
  <c r="Y46" i="24"/>
  <c r="AC46" i="24"/>
  <c r="I46" i="24"/>
  <c r="K46" i="24"/>
  <c r="S46" i="24"/>
  <c r="AA46" i="24"/>
  <c r="N46" i="24"/>
  <c r="R46" i="24"/>
  <c r="V46" i="24"/>
  <c r="Z46" i="24"/>
  <c r="AD46" i="24"/>
  <c r="O46" i="24"/>
  <c r="W46" i="24"/>
  <c r="T46" i="24"/>
  <c r="AB46" i="24"/>
  <c r="P46" i="24"/>
  <c r="X46" i="24"/>
  <c r="L46" i="24"/>
  <c r="J46" i="24"/>
  <c r="K44" i="24"/>
  <c r="O44" i="24"/>
  <c r="S44" i="24"/>
  <c r="W44" i="24"/>
  <c r="AA44" i="24"/>
  <c r="Q44" i="24"/>
  <c r="Y44" i="24"/>
  <c r="L44" i="24"/>
  <c r="P44" i="24"/>
  <c r="T44" i="24"/>
  <c r="X44" i="24"/>
  <c r="AB44" i="24"/>
  <c r="J44" i="24"/>
  <c r="M44" i="24"/>
  <c r="U44" i="24"/>
  <c r="AC44" i="24"/>
  <c r="R44" i="24"/>
  <c r="N43" i="24"/>
  <c r="R43" i="24"/>
  <c r="V43" i="24"/>
  <c r="Z43" i="24"/>
  <c r="AD43" i="24"/>
  <c r="J43" i="24"/>
  <c r="P43" i="24"/>
  <c r="X43" i="24"/>
  <c r="K43" i="24"/>
  <c r="O43" i="24"/>
  <c r="S43" i="24"/>
  <c r="W43" i="24"/>
  <c r="AA43" i="24"/>
  <c r="I43" i="24"/>
  <c r="L43" i="24"/>
  <c r="T43" i="24"/>
  <c r="AB43" i="24"/>
  <c r="M50" i="24"/>
  <c r="Q50" i="24"/>
  <c r="U50" i="24"/>
  <c r="Y50" i="24"/>
  <c r="AC50" i="24"/>
  <c r="I50" i="24"/>
  <c r="N50" i="24"/>
  <c r="R50" i="24"/>
  <c r="V50" i="24"/>
  <c r="Z50" i="24"/>
  <c r="AD50" i="24"/>
  <c r="X50" i="24"/>
  <c r="AD44" i="24"/>
  <c r="AC43" i="24"/>
  <c r="N51" i="24"/>
  <c r="R51" i="24"/>
  <c r="V51" i="24"/>
  <c r="Z51" i="24"/>
  <c r="AD51" i="24"/>
  <c r="J51" i="24"/>
  <c r="K51" i="24"/>
  <c r="O51" i="24"/>
  <c r="S51" i="24"/>
  <c r="W51" i="24"/>
  <c r="AA51" i="24"/>
  <c r="I51" i="24"/>
  <c r="N47" i="24"/>
  <c r="R47" i="24"/>
  <c r="V47" i="24"/>
  <c r="Z47" i="24"/>
  <c r="AD47" i="24"/>
  <c r="J47" i="24"/>
  <c r="L47" i="24"/>
  <c r="T47" i="24"/>
  <c r="AB47" i="24"/>
  <c r="K47" i="24"/>
  <c r="O47" i="24"/>
  <c r="S47" i="24"/>
  <c r="W47" i="24"/>
  <c r="AA47" i="24"/>
  <c r="I47" i="24"/>
  <c r="P47" i="24"/>
  <c r="X47" i="24"/>
  <c r="N20" i="24"/>
  <c r="X20" i="24" s="1"/>
  <c r="I44" i="24"/>
  <c r="AC51" i="24"/>
  <c r="U51" i="24"/>
  <c r="M51" i="24"/>
  <c r="W50" i="24"/>
  <c r="O50" i="24"/>
  <c r="Y47" i="24"/>
  <c r="Z44" i="24"/>
  <c r="Y43" i="24"/>
  <c r="G37" i="24"/>
  <c r="I37" i="24" s="1"/>
  <c r="P50" i="24"/>
  <c r="N44" i="24"/>
  <c r="M43" i="24"/>
  <c r="AA19" i="24"/>
  <c r="Z18" i="24"/>
  <c r="Y17" i="24"/>
  <c r="AA15" i="24"/>
  <c r="Z14" i="24"/>
  <c r="Y13" i="24"/>
  <c r="AA11" i="24"/>
  <c r="Z10" i="24"/>
  <c r="AA17" i="24"/>
  <c r="Y15" i="24"/>
  <c r="Z12" i="24"/>
  <c r="AA14" i="24"/>
  <c r="Y12" i="24"/>
  <c r="Z19" i="24"/>
  <c r="Y18" i="24"/>
  <c r="AA16" i="24"/>
  <c r="Z15" i="24"/>
  <c r="Y14" i="24"/>
  <c r="AA12" i="24"/>
  <c r="Z11" i="24"/>
  <c r="Y10" i="24"/>
  <c r="Y19" i="24"/>
  <c r="Z16" i="24"/>
  <c r="AA13" i="24"/>
  <c r="Y11" i="24"/>
  <c r="AA18" i="24"/>
  <c r="Z17" i="24"/>
  <c r="Y16" i="24"/>
  <c r="Z13" i="24"/>
  <c r="AA10" i="24"/>
  <c r="D42" i="24"/>
  <c r="G42" i="24" s="1"/>
  <c r="J42" i="24" s="1"/>
  <c r="V20" i="24"/>
  <c r="J50" i="24"/>
  <c r="AB51" i="24"/>
  <c r="T51" i="24"/>
  <c r="L51" i="24"/>
  <c r="AB50" i="24"/>
  <c r="T50" i="24"/>
  <c r="L50" i="24"/>
  <c r="U47" i="24"/>
  <c r="V44" i="24"/>
  <c r="U43" i="24"/>
  <c r="P20" i="24"/>
  <c r="G38" i="24"/>
  <c r="K38" i="24" s="1"/>
  <c r="G34" i="24"/>
  <c r="O34" i="24" s="1"/>
  <c r="D31" i="24"/>
  <c r="G31" i="24" s="1"/>
  <c r="X31" i="24" s="1"/>
  <c r="AG52" i="24"/>
  <c r="AB25" i="5" s="1"/>
  <c r="J37" i="22"/>
  <c r="AG37" i="22"/>
  <c r="AC37" i="22"/>
  <c r="Y37" i="22"/>
  <c r="U37" i="22"/>
  <c r="Q37" i="22"/>
  <c r="M37" i="22"/>
  <c r="AF37" i="22"/>
  <c r="AB37" i="22"/>
  <c r="X37" i="22"/>
  <c r="T37" i="22"/>
  <c r="P37" i="22"/>
  <c r="L37" i="22"/>
  <c r="AE37" i="22"/>
  <c r="AA37" i="22"/>
  <c r="W37" i="22"/>
  <c r="S37" i="22"/>
  <c r="O37" i="22"/>
  <c r="T45" i="21"/>
  <c r="AB45" i="21"/>
  <c r="I43" i="21"/>
  <c r="Y43" i="21"/>
  <c r="AG33" i="21"/>
  <c r="Q43" i="21"/>
  <c r="AG43" i="21"/>
  <c r="AE45" i="21"/>
  <c r="M43" i="21"/>
  <c r="AC43" i="21"/>
  <c r="Z43" i="21"/>
  <c r="X16" i="22"/>
  <c r="M32" i="24"/>
  <c r="Q32" i="24"/>
  <c r="U32" i="24"/>
  <c r="Y32" i="24"/>
  <c r="AC32" i="24"/>
  <c r="X32" i="24"/>
  <c r="N32" i="24"/>
  <c r="R32" i="24"/>
  <c r="V32" i="24"/>
  <c r="Z32" i="24"/>
  <c r="AD32" i="24"/>
  <c r="J32" i="24"/>
  <c r="T32" i="24"/>
  <c r="K32" i="24"/>
  <c r="O32" i="24"/>
  <c r="S32" i="24"/>
  <c r="W32" i="24"/>
  <c r="AA32" i="24"/>
  <c r="I32" i="24"/>
  <c r="L32" i="24"/>
  <c r="P32" i="24"/>
  <c r="AB32" i="24"/>
  <c r="M36" i="24"/>
  <c r="Q36" i="24"/>
  <c r="U36" i="24"/>
  <c r="Y36" i="24"/>
  <c r="AC36" i="24"/>
  <c r="P36" i="24"/>
  <c r="AB36" i="24"/>
  <c r="N36" i="24"/>
  <c r="R36" i="24"/>
  <c r="V36" i="24"/>
  <c r="Z36" i="24"/>
  <c r="AD36" i="24"/>
  <c r="J36" i="24"/>
  <c r="L36" i="24"/>
  <c r="T36" i="24"/>
  <c r="K36" i="24"/>
  <c r="O36" i="24"/>
  <c r="S36" i="24"/>
  <c r="W36" i="24"/>
  <c r="AA36" i="24"/>
  <c r="I36" i="24"/>
  <c r="X36" i="24"/>
  <c r="K30" i="24"/>
  <c r="O30" i="24"/>
  <c r="S30" i="24"/>
  <c r="W30" i="24"/>
  <c r="AA30" i="24"/>
  <c r="I30" i="24"/>
  <c r="N30" i="24"/>
  <c r="V30" i="24"/>
  <c r="Z30" i="24"/>
  <c r="L30" i="24"/>
  <c r="P30" i="24"/>
  <c r="T30" i="24"/>
  <c r="X30" i="24"/>
  <c r="AB30" i="24"/>
  <c r="M30" i="24"/>
  <c r="Q30" i="24"/>
  <c r="U30" i="24"/>
  <c r="Y30" i="24"/>
  <c r="AC30" i="24"/>
  <c r="R30" i="24"/>
  <c r="AD30" i="24"/>
  <c r="I38" i="24"/>
  <c r="S38" i="24"/>
  <c r="W38" i="24"/>
  <c r="P38" i="24"/>
  <c r="T38" i="24"/>
  <c r="M38" i="24"/>
  <c r="Q38" i="24"/>
  <c r="AC38" i="24"/>
  <c r="K34" i="24"/>
  <c r="AA34" i="24"/>
  <c r="P34" i="24"/>
  <c r="R34" i="24"/>
  <c r="U34" i="24"/>
  <c r="V34" i="24"/>
  <c r="R29" i="24"/>
  <c r="V29" i="24"/>
  <c r="AD29" i="24"/>
  <c r="M29" i="24"/>
  <c r="U29" i="24"/>
  <c r="AC29" i="24"/>
  <c r="O29" i="24"/>
  <c r="S29" i="24"/>
  <c r="L29" i="24"/>
  <c r="P29" i="24"/>
  <c r="AB29" i="24"/>
  <c r="Q29" i="24"/>
  <c r="L35" i="24"/>
  <c r="P35" i="24"/>
  <c r="T35" i="24"/>
  <c r="X35" i="24"/>
  <c r="AB35" i="24"/>
  <c r="J35" i="24"/>
  <c r="O35" i="24"/>
  <c r="AA35" i="24"/>
  <c r="M35" i="24"/>
  <c r="Q35" i="24"/>
  <c r="U35" i="24"/>
  <c r="Y35" i="24"/>
  <c r="AC35" i="24"/>
  <c r="I35" i="24"/>
  <c r="W35" i="24"/>
  <c r="N35" i="24"/>
  <c r="R35" i="24"/>
  <c r="V35" i="24"/>
  <c r="Z35" i="24"/>
  <c r="AD35" i="24"/>
  <c r="K35" i="24"/>
  <c r="S35" i="24"/>
  <c r="J30" i="24"/>
  <c r="AD38" i="24"/>
  <c r="N33" i="24"/>
  <c r="R33" i="24"/>
  <c r="V33" i="24"/>
  <c r="Z33" i="24"/>
  <c r="AD33" i="24"/>
  <c r="M33" i="24"/>
  <c r="U33" i="24"/>
  <c r="K33" i="24"/>
  <c r="O33" i="24"/>
  <c r="S33" i="24"/>
  <c r="W33" i="24"/>
  <c r="AA33" i="24"/>
  <c r="AC33" i="24"/>
  <c r="L33" i="24"/>
  <c r="P33" i="24"/>
  <c r="T33" i="24"/>
  <c r="X33" i="24"/>
  <c r="AB33" i="24"/>
  <c r="J33" i="24"/>
  <c r="Q33" i="24"/>
  <c r="Y33" i="24"/>
  <c r="I33" i="24"/>
  <c r="Z38" i="24"/>
  <c r="L31" i="24"/>
  <c r="P31" i="24"/>
  <c r="T31" i="24"/>
  <c r="AB31" i="24"/>
  <c r="J31" i="24"/>
  <c r="O31" i="24"/>
  <c r="M31" i="24"/>
  <c r="Q31" i="24"/>
  <c r="U31" i="24"/>
  <c r="AC31" i="24"/>
  <c r="I31" i="24"/>
  <c r="S31" i="24"/>
  <c r="R31" i="24"/>
  <c r="V31" i="24"/>
  <c r="Z31" i="24"/>
  <c r="K31" i="24"/>
  <c r="W31" i="24"/>
  <c r="J38" i="24"/>
  <c r="D31" i="21"/>
  <c r="G31" i="21" s="1"/>
  <c r="Y31" i="21" s="1"/>
  <c r="N37" i="24"/>
  <c r="AD37" i="24"/>
  <c r="O37" i="24"/>
  <c r="AC37" i="24"/>
  <c r="X37" i="24"/>
  <c r="U37" i="24"/>
  <c r="D34" i="20"/>
  <c r="D37" i="21"/>
  <c r="G37" i="21" s="1"/>
  <c r="W20" i="24"/>
  <c r="AI20" i="24" s="1"/>
  <c r="X21" i="21"/>
  <c r="AK21" i="21" s="1"/>
  <c r="D38" i="21"/>
  <c r="G38" i="21" s="1"/>
  <c r="D37" i="20"/>
  <c r="G37" i="20" s="1"/>
  <c r="D38" i="20"/>
  <c r="G38" i="20" s="1"/>
  <c r="AH35" i="20"/>
  <c r="D32" i="23"/>
  <c r="G32" i="23" s="1"/>
  <c r="AB32" i="23" s="1"/>
  <c r="Y21" i="26"/>
  <c r="I29" i="24"/>
  <c r="AE39" i="24"/>
  <c r="Z10" i="5" s="1"/>
  <c r="AE52" i="24"/>
  <c r="Z25" i="5" s="1"/>
  <c r="AF39" i="24"/>
  <c r="AA10" i="5" s="1"/>
  <c r="AF52" i="24"/>
  <c r="AA25" i="5" s="1"/>
  <c r="AG39" i="24"/>
  <c r="AB10" i="5" s="1"/>
  <c r="D32" i="20"/>
  <c r="G32" i="20" s="1"/>
  <c r="AG32" i="20" s="1"/>
  <c r="D36" i="20"/>
  <c r="G36" i="20" s="1"/>
  <c r="D33" i="20"/>
  <c r="G33" i="20" s="1"/>
  <c r="D35" i="20"/>
  <c r="G35" i="20" s="1"/>
  <c r="D29" i="21"/>
  <c r="G29" i="21" s="1"/>
  <c r="AF29" i="21" s="1"/>
  <c r="D30" i="21"/>
  <c r="G30" i="21" s="1"/>
  <c r="AH37" i="21"/>
  <c r="D29" i="23"/>
  <c r="G29" i="23" s="1"/>
  <c r="D30" i="23"/>
  <c r="G30" i="23" s="1"/>
  <c r="V30" i="23" s="1"/>
  <c r="D31" i="23"/>
  <c r="G31" i="23" s="1"/>
  <c r="D35" i="23"/>
  <c r="G35" i="23" s="1"/>
  <c r="G35" i="21"/>
  <c r="AH35" i="21"/>
  <c r="AH38" i="21"/>
  <c r="D33" i="23"/>
  <c r="G33" i="23" s="1"/>
  <c r="AD33" i="23" s="1"/>
  <c r="D37" i="23"/>
  <c r="G37" i="23" s="1"/>
  <c r="D29" i="20"/>
  <c r="G29" i="20" s="1"/>
  <c r="AD29" i="20" s="1"/>
  <c r="D30" i="20"/>
  <c r="G30" i="20" s="1"/>
  <c r="AG30" i="20" s="1"/>
  <c r="D31" i="20"/>
  <c r="G31" i="20" s="1"/>
  <c r="Q21" i="21"/>
  <c r="P21" i="23"/>
  <c r="D34" i="23"/>
  <c r="G34" i="23" s="1"/>
  <c r="I34" i="23" s="1"/>
  <c r="D38" i="23"/>
  <c r="G38" i="23" s="1"/>
  <c r="Y42" i="23"/>
  <c r="Y52" i="23" s="1"/>
  <c r="T24" i="5" s="1"/>
  <c r="Z42" i="23"/>
  <c r="U42" i="23"/>
  <c r="AC42" i="23"/>
  <c r="V42" i="23"/>
  <c r="AD42" i="23"/>
  <c r="AC43" i="23"/>
  <c r="AH21" i="23"/>
  <c r="T43" i="23"/>
  <c r="AG43" i="23"/>
  <c r="J46" i="23"/>
  <c r="X46" i="23"/>
  <c r="AB46" i="23"/>
  <c r="AF46" i="23"/>
  <c r="U46" i="23"/>
  <c r="Y46" i="23"/>
  <c r="AC46" i="23"/>
  <c r="AG46" i="23"/>
  <c r="AG52" i="23" s="1"/>
  <c r="AB24" i="5" s="1"/>
  <c r="W46" i="23"/>
  <c r="AA46" i="23"/>
  <c r="AE46" i="23"/>
  <c r="V46" i="23"/>
  <c r="Z46" i="23"/>
  <c r="R42" i="23"/>
  <c r="W42" i="23"/>
  <c r="AA42" i="23"/>
  <c r="AE42" i="23"/>
  <c r="J42" i="23"/>
  <c r="X42" i="23"/>
  <c r="AB42" i="23"/>
  <c r="AD38" i="23"/>
  <c r="Z34" i="23"/>
  <c r="AD34" i="23"/>
  <c r="U35" i="23"/>
  <c r="Y35" i="23"/>
  <c r="AC35" i="23"/>
  <c r="AG35" i="23"/>
  <c r="X36" i="23"/>
  <c r="AB36" i="23"/>
  <c r="AF36" i="23"/>
  <c r="U37" i="23"/>
  <c r="Y37" i="23"/>
  <c r="AC37" i="23"/>
  <c r="AG37" i="23"/>
  <c r="W38" i="23"/>
  <c r="AA38" i="23"/>
  <c r="AE38" i="23"/>
  <c r="Z38" i="23"/>
  <c r="W34" i="23"/>
  <c r="AA34" i="23"/>
  <c r="AE34" i="23"/>
  <c r="V35" i="23"/>
  <c r="Z35" i="23"/>
  <c r="AD35" i="23"/>
  <c r="U36" i="23"/>
  <c r="Y36" i="23"/>
  <c r="AC36" i="23"/>
  <c r="AG36" i="23"/>
  <c r="V37" i="23"/>
  <c r="Z37" i="23"/>
  <c r="AD37" i="23"/>
  <c r="Q38" i="23"/>
  <c r="X38" i="23"/>
  <c r="AB38" i="23"/>
  <c r="AF38" i="23"/>
  <c r="I38" i="23"/>
  <c r="V38" i="23"/>
  <c r="Q34" i="23"/>
  <c r="X34" i="23"/>
  <c r="AB34" i="23"/>
  <c r="W35" i="23"/>
  <c r="AA35" i="23"/>
  <c r="S36" i="23"/>
  <c r="V36" i="23"/>
  <c r="Z36" i="23"/>
  <c r="T37" i="23"/>
  <c r="W37" i="23"/>
  <c r="AA37" i="23"/>
  <c r="U38" i="23"/>
  <c r="Y38" i="23"/>
  <c r="AC38" i="23"/>
  <c r="I30" i="23"/>
  <c r="I43" i="23"/>
  <c r="V43" i="23"/>
  <c r="Z43" i="23"/>
  <c r="AD43" i="23"/>
  <c r="AE33" i="23"/>
  <c r="Q30" i="23"/>
  <c r="M43" i="23"/>
  <c r="W43" i="23"/>
  <c r="AA43" i="23"/>
  <c r="AE43" i="23"/>
  <c r="Q43" i="23"/>
  <c r="X43" i="23"/>
  <c r="AB43" i="23"/>
  <c r="O36" i="23"/>
  <c r="S48" i="23"/>
  <c r="O48" i="23"/>
  <c r="K48" i="23"/>
  <c r="R48" i="23"/>
  <c r="N48" i="23"/>
  <c r="J48" i="23"/>
  <c r="Q48" i="23"/>
  <c r="M48" i="23"/>
  <c r="I48" i="23"/>
  <c r="O30" i="23"/>
  <c r="P37" i="23"/>
  <c r="T38" i="23"/>
  <c r="P38" i="23"/>
  <c r="L38" i="23"/>
  <c r="S38" i="23"/>
  <c r="O38" i="23"/>
  <c r="K38" i="23"/>
  <c r="R38" i="23"/>
  <c r="N38" i="23"/>
  <c r="J38" i="23"/>
  <c r="M38" i="23"/>
  <c r="N42" i="23"/>
  <c r="L44" i="23"/>
  <c r="R45" i="23"/>
  <c r="N45" i="23"/>
  <c r="J45" i="23"/>
  <c r="Q45" i="23"/>
  <c r="M45" i="23"/>
  <c r="I45" i="23"/>
  <c r="T45" i="23"/>
  <c r="P45" i="23"/>
  <c r="L45" i="23"/>
  <c r="N46" i="23"/>
  <c r="L48" i="23"/>
  <c r="R49" i="23"/>
  <c r="N49" i="23"/>
  <c r="J49" i="23"/>
  <c r="Q49" i="23"/>
  <c r="M49" i="23"/>
  <c r="I49" i="23"/>
  <c r="T49" i="23"/>
  <c r="P49" i="23"/>
  <c r="L49" i="23"/>
  <c r="T51" i="23"/>
  <c r="P51" i="23"/>
  <c r="L51" i="23"/>
  <c r="S51" i="23"/>
  <c r="O51" i="23"/>
  <c r="K51" i="23"/>
  <c r="R51" i="23"/>
  <c r="N51" i="23"/>
  <c r="J51" i="23"/>
  <c r="AF52" i="23"/>
  <c r="AA24" i="5" s="1"/>
  <c r="K45" i="23"/>
  <c r="P48" i="23"/>
  <c r="K49" i="23"/>
  <c r="I51" i="23"/>
  <c r="R36" i="23"/>
  <c r="N36" i="23"/>
  <c r="J36" i="23"/>
  <c r="Q36" i="23"/>
  <c r="M36" i="23"/>
  <c r="I36" i="23"/>
  <c r="T36" i="23"/>
  <c r="P36" i="23"/>
  <c r="L36" i="23"/>
  <c r="S44" i="23"/>
  <c r="O44" i="23"/>
  <c r="K44" i="23"/>
  <c r="R44" i="23"/>
  <c r="N44" i="23"/>
  <c r="J44" i="23"/>
  <c r="Q44" i="23"/>
  <c r="M44" i="23"/>
  <c r="I44" i="23"/>
  <c r="T34" i="23"/>
  <c r="P34" i="23"/>
  <c r="L34" i="23"/>
  <c r="S34" i="23"/>
  <c r="O34" i="23"/>
  <c r="K34" i="23"/>
  <c r="R34" i="23"/>
  <c r="N34" i="23"/>
  <c r="J34" i="23"/>
  <c r="M34" i="23"/>
  <c r="K36" i="23"/>
  <c r="S37" i="23"/>
  <c r="O37" i="23"/>
  <c r="K37" i="23"/>
  <c r="R37" i="23"/>
  <c r="N37" i="23"/>
  <c r="J37" i="23"/>
  <c r="Q37" i="23"/>
  <c r="M37" i="23"/>
  <c r="I37" i="23"/>
  <c r="Q42" i="23"/>
  <c r="M42" i="23"/>
  <c r="I42" i="23"/>
  <c r="T42" i="23"/>
  <c r="P42" i="23"/>
  <c r="L42" i="23"/>
  <c r="S42" i="23"/>
  <c r="O42" i="23"/>
  <c r="K42" i="23"/>
  <c r="T44" i="23"/>
  <c r="Q46" i="23"/>
  <c r="M46" i="23"/>
  <c r="I46" i="23"/>
  <c r="T46" i="23"/>
  <c r="P46" i="23"/>
  <c r="L46" i="23"/>
  <c r="S46" i="23"/>
  <c r="O46" i="23"/>
  <c r="K46" i="23"/>
  <c r="T48" i="23"/>
  <c r="O49" i="23"/>
  <c r="Q50" i="23"/>
  <c r="M50" i="23"/>
  <c r="I50" i="23"/>
  <c r="T50" i="23"/>
  <c r="P50" i="23"/>
  <c r="L50" i="23"/>
  <c r="S50" i="23"/>
  <c r="O50" i="23"/>
  <c r="K50" i="23"/>
  <c r="M51" i="23"/>
  <c r="J43" i="23"/>
  <c r="N43" i="23"/>
  <c r="R43" i="23"/>
  <c r="J47" i="23"/>
  <c r="N47" i="23"/>
  <c r="R47" i="23"/>
  <c r="K43" i="23"/>
  <c r="O43" i="23"/>
  <c r="S43" i="23"/>
  <c r="K47" i="23"/>
  <c r="O47" i="23"/>
  <c r="S47" i="23"/>
  <c r="L43" i="23"/>
  <c r="P43" i="23"/>
  <c r="L47" i="23"/>
  <c r="P47" i="23"/>
  <c r="V21" i="23"/>
  <c r="AI21" i="23"/>
  <c r="E23" i="23" s="1"/>
  <c r="N21" i="23"/>
  <c r="X21" i="23" s="1"/>
  <c r="W21" i="23"/>
  <c r="AJ21" i="23" s="1"/>
  <c r="AI21" i="21"/>
  <c r="AJ21" i="21"/>
  <c r="E23" i="21" s="1"/>
  <c r="AB44" i="21"/>
  <c r="I44" i="21"/>
  <c r="T44" i="21"/>
  <c r="AC44" i="21"/>
  <c r="Q44" i="21"/>
  <c r="N31" i="21"/>
  <c r="L44" i="21"/>
  <c r="U44" i="21"/>
  <c r="AG44" i="21"/>
  <c r="M44" i="21"/>
  <c r="AA42" i="21"/>
  <c r="AG29" i="21"/>
  <c r="AC31" i="21"/>
  <c r="M31" i="21"/>
  <c r="J32" i="21"/>
  <c r="U33" i="21"/>
  <c r="O42" i="21"/>
  <c r="AG46" i="21"/>
  <c r="AC46" i="21"/>
  <c r="Y46" i="21"/>
  <c r="U46" i="21"/>
  <c r="Q46" i="21"/>
  <c r="M46" i="21"/>
  <c r="I46" i="21"/>
  <c r="AF46" i="21"/>
  <c r="AB46" i="21"/>
  <c r="X46" i="21"/>
  <c r="T46" i="21"/>
  <c r="P46" i="21"/>
  <c r="L46" i="21"/>
  <c r="W46" i="21"/>
  <c r="AE46" i="21"/>
  <c r="AH48" i="21"/>
  <c r="O31" i="21"/>
  <c r="Y32" i="21"/>
  <c r="I33" i="21"/>
  <c r="P33" i="21"/>
  <c r="X33" i="21"/>
  <c r="AF33" i="21"/>
  <c r="AH36" i="21"/>
  <c r="J42" i="21"/>
  <c r="R42" i="21"/>
  <c r="Z42" i="21"/>
  <c r="J43" i="21"/>
  <c r="R43" i="21"/>
  <c r="O45" i="21"/>
  <c r="W45" i="21"/>
  <c r="J46" i="21"/>
  <c r="R46" i="21"/>
  <c r="Z46" i="21"/>
  <c r="K31" i="21"/>
  <c r="AF31" i="21"/>
  <c r="J33" i="21"/>
  <c r="Q33" i="21"/>
  <c r="Y33" i="21"/>
  <c r="K42" i="21"/>
  <c r="S42" i="21"/>
  <c r="AD45" i="21"/>
  <c r="Z45" i="21"/>
  <c r="V45" i="21"/>
  <c r="R45" i="21"/>
  <c r="N45" i="21"/>
  <c r="J45" i="21"/>
  <c r="AG45" i="21"/>
  <c r="AC45" i="21"/>
  <c r="Y45" i="21"/>
  <c r="U45" i="21"/>
  <c r="Q45" i="21"/>
  <c r="M45" i="21"/>
  <c r="I45" i="21"/>
  <c r="P45" i="21"/>
  <c r="X45" i="21"/>
  <c r="AF45" i="21"/>
  <c r="K46" i="21"/>
  <c r="S46" i="21"/>
  <c r="AA46" i="21"/>
  <c r="AE33" i="21"/>
  <c r="AA33" i="21"/>
  <c r="W33" i="21"/>
  <c r="S33" i="21"/>
  <c r="O33" i="21"/>
  <c r="K33" i="21"/>
  <c r="AD33" i="21"/>
  <c r="Z33" i="21"/>
  <c r="V33" i="21"/>
  <c r="R33" i="21"/>
  <c r="N33" i="21"/>
  <c r="M33" i="21"/>
  <c r="AC33" i="21"/>
  <c r="AG42" i="21"/>
  <c r="AC42" i="21"/>
  <c r="Y42" i="21"/>
  <c r="U42" i="21"/>
  <c r="Q42" i="21"/>
  <c r="M42" i="21"/>
  <c r="I42" i="21"/>
  <c r="AF42" i="21"/>
  <c r="AB42" i="21"/>
  <c r="X42" i="21"/>
  <c r="T42" i="21"/>
  <c r="P42" i="21"/>
  <c r="L42" i="21"/>
  <c r="W42" i="21"/>
  <c r="AE42" i="21"/>
  <c r="O46" i="21"/>
  <c r="R31" i="21"/>
  <c r="L33" i="21"/>
  <c r="T33" i="21"/>
  <c r="AB33" i="21"/>
  <c r="N42" i="21"/>
  <c r="V42" i="21"/>
  <c r="AD42" i="21"/>
  <c r="AF43" i="21"/>
  <c r="AB43" i="21"/>
  <c r="X43" i="21"/>
  <c r="T43" i="21"/>
  <c r="P43" i="21"/>
  <c r="L43" i="21"/>
  <c r="AE43" i="21"/>
  <c r="AA43" i="21"/>
  <c r="W43" i="21"/>
  <c r="S43" i="21"/>
  <c r="O43" i="21"/>
  <c r="K43" i="21"/>
  <c r="N43" i="21"/>
  <c r="V43" i="21"/>
  <c r="AD43" i="21"/>
  <c r="AE44" i="21"/>
  <c r="AA44" i="21"/>
  <c r="W44" i="21"/>
  <c r="S44" i="21"/>
  <c r="O44" i="21"/>
  <c r="K44" i="21"/>
  <c r="AD44" i="21"/>
  <c r="Z44" i="21"/>
  <c r="V44" i="21"/>
  <c r="R44" i="21"/>
  <c r="N44" i="21"/>
  <c r="J44" i="21"/>
  <c r="P44" i="21"/>
  <c r="X44" i="21"/>
  <c r="AF44" i="21"/>
  <c r="K45" i="21"/>
  <c r="S45" i="21"/>
  <c r="AA45" i="21"/>
  <c r="N46" i="21"/>
  <c r="V46" i="21"/>
  <c r="AD46" i="21"/>
  <c r="AH49" i="21"/>
  <c r="O21" i="21"/>
  <c r="Y21" i="21" s="1"/>
  <c r="U42" i="20"/>
  <c r="I43" i="20"/>
  <c r="AD43" i="20"/>
  <c r="N30" i="20"/>
  <c r="Z30" i="20"/>
  <c r="N42" i="20"/>
  <c r="Y42" i="20"/>
  <c r="J43" i="20"/>
  <c r="Q43" i="20"/>
  <c r="Y43" i="20"/>
  <c r="AF43" i="20"/>
  <c r="O44" i="20"/>
  <c r="V44" i="20"/>
  <c r="Z44" i="20"/>
  <c r="AD44" i="20"/>
  <c r="V45" i="20"/>
  <c r="Z45" i="20"/>
  <c r="AD45" i="20"/>
  <c r="K30" i="20"/>
  <c r="W30" i="20"/>
  <c r="AA30" i="20"/>
  <c r="J42" i="20"/>
  <c r="AE42" i="20"/>
  <c r="P43" i="20"/>
  <c r="V43" i="20"/>
  <c r="V30" i="20"/>
  <c r="AD30" i="20"/>
  <c r="AG42" i="20"/>
  <c r="O42" i="20"/>
  <c r="Z42" i="20"/>
  <c r="L43" i="20"/>
  <c r="T43" i="20"/>
  <c r="Z43" i="20"/>
  <c r="AG43" i="20"/>
  <c r="S44" i="20"/>
  <c r="W44" i="20"/>
  <c r="AA44" i="20"/>
  <c r="AE44" i="20"/>
  <c r="S45" i="20"/>
  <c r="W45" i="20"/>
  <c r="AA45" i="20"/>
  <c r="AE45" i="20"/>
  <c r="L30" i="20"/>
  <c r="P30" i="20"/>
  <c r="AB30" i="20"/>
  <c r="AF30" i="20"/>
  <c r="I42" i="20"/>
  <c r="S42" i="20"/>
  <c r="AD42" i="20"/>
  <c r="N43" i="20"/>
  <c r="U43" i="20"/>
  <c r="AB43" i="20"/>
  <c r="T44" i="20"/>
  <c r="X44" i="20"/>
  <c r="AB44" i="20"/>
  <c r="AF44" i="20"/>
  <c r="T45" i="20"/>
  <c r="X45" i="20"/>
  <c r="AB45" i="20"/>
  <c r="AF45" i="20"/>
  <c r="I30" i="20"/>
  <c r="M30" i="20"/>
  <c r="Y30" i="20"/>
  <c r="AC30" i="20"/>
  <c r="D29" i="22"/>
  <c r="Q45" i="20"/>
  <c r="M45" i="20"/>
  <c r="I45" i="20"/>
  <c r="P45" i="20"/>
  <c r="K45" i="20"/>
  <c r="O45" i="20"/>
  <c r="J45" i="20"/>
  <c r="N45" i="20"/>
  <c r="R45" i="20"/>
  <c r="L45" i="20"/>
  <c r="S48" i="20"/>
  <c r="G34" i="20"/>
  <c r="I34" i="20" s="1"/>
  <c r="Q47" i="20"/>
  <c r="I48" i="20"/>
  <c r="R44" i="20"/>
  <c r="N44" i="20"/>
  <c r="J44" i="20"/>
  <c r="Q44" i="20"/>
  <c r="L44" i="20"/>
  <c r="P44" i="20"/>
  <c r="K44" i="20"/>
  <c r="Z48" i="20"/>
  <c r="V48" i="20"/>
  <c r="R48" i="20"/>
  <c r="N48" i="20"/>
  <c r="J48" i="20"/>
  <c r="AB48" i="20"/>
  <c r="W48" i="20"/>
  <c r="Q48" i="20"/>
  <c r="L48" i="20"/>
  <c r="AA48" i="20"/>
  <c r="U48" i="20"/>
  <c r="P48" i="20"/>
  <c r="K48" i="20"/>
  <c r="M44" i="20"/>
  <c r="AA47" i="20"/>
  <c r="W47" i="20"/>
  <c r="S47" i="20"/>
  <c r="O47" i="20"/>
  <c r="K47" i="20"/>
  <c r="Z47" i="20"/>
  <c r="U47" i="20"/>
  <c r="P47" i="20"/>
  <c r="J47" i="20"/>
  <c r="Y47" i="20"/>
  <c r="T47" i="20"/>
  <c r="N47" i="20"/>
  <c r="I47" i="20"/>
  <c r="R47" i="20"/>
  <c r="M48" i="20"/>
  <c r="X48" i="20"/>
  <c r="K42" i="20"/>
  <c r="Q42" i="20"/>
  <c r="V42" i="20"/>
  <c r="AA42" i="20"/>
  <c r="AE43" i="20"/>
  <c r="AA43" i="20"/>
  <c r="W43" i="20"/>
  <c r="S43" i="20"/>
  <c r="O43" i="20"/>
  <c r="K43" i="20"/>
  <c r="M43" i="20"/>
  <c r="R43" i="20"/>
  <c r="X43" i="20"/>
  <c r="AC43" i="20"/>
  <c r="AF46" i="20"/>
  <c r="AB46" i="20"/>
  <c r="X46" i="20"/>
  <c r="T46" i="20"/>
  <c r="P46" i="20"/>
  <c r="L46" i="20"/>
  <c r="M46" i="20"/>
  <c r="R46" i="20"/>
  <c r="W46" i="20"/>
  <c r="AC46" i="20"/>
  <c r="L49" i="20"/>
  <c r="R49" i="20"/>
  <c r="W49" i="20"/>
  <c r="AB50" i="20"/>
  <c r="X50" i="20"/>
  <c r="T50" i="20"/>
  <c r="P50" i="20"/>
  <c r="L50" i="20"/>
  <c r="M50" i="20"/>
  <c r="R50" i="20"/>
  <c r="W50" i="20"/>
  <c r="AA51" i="20"/>
  <c r="W51" i="20"/>
  <c r="S51" i="20"/>
  <c r="O51" i="20"/>
  <c r="K51" i="20"/>
  <c r="M51" i="20"/>
  <c r="R51" i="20"/>
  <c r="X51" i="20"/>
  <c r="AF42" i="20"/>
  <c r="AB42" i="20"/>
  <c r="AB52" i="20" s="1"/>
  <c r="W22" i="5" s="1"/>
  <c r="X42" i="20"/>
  <c r="T42" i="20"/>
  <c r="P42" i="20"/>
  <c r="L42" i="20"/>
  <c r="M42" i="20"/>
  <c r="R42" i="20"/>
  <c r="W42" i="20"/>
  <c r="AC42" i="20"/>
  <c r="Y49" i="20"/>
  <c r="U49" i="20"/>
  <c r="Q49" i="20"/>
  <c r="M49" i="20"/>
  <c r="I49" i="20"/>
  <c r="N49" i="20"/>
  <c r="S49" i="20"/>
  <c r="X49" i="20"/>
  <c r="I51" i="20"/>
  <c r="N51" i="20"/>
  <c r="T51" i="20"/>
  <c r="Y51" i="20"/>
  <c r="AH21" i="20"/>
  <c r="AI21" i="20"/>
  <c r="E23" i="20" s="1"/>
  <c r="W21" i="20"/>
  <c r="AJ21" i="20" s="1"/>
  <c r="V21" i="20"/>
  <c r="N21" i="20"/>
  <c r="X21" i="20" s="1"/>
  <c r="P21" i="20"/>
  <c r="AG35" i="22"/>
  <c r="AG36" i="22"/>
  <c r="AC36" i="22"/>
  <c r="Y36" i="22"/>
  <c r="U36" i="22"/>
  <c r="Q36" i="22"/>
  <c r="M36" i="22"/>
  <c r="AC35" i="22"/>
  <c r="M35" i="22"/>
  <c r="Q35" i="22"/>
  <c r="J36" i="22"/>
  <c r="AF36" i="22"/>
  <c r="AB36" i="22"/>
  <c r="X36" i="22"/>
  <c r="T36" i="22"/>
  <c r="P36" i="22"/>
  <c r="AF35" i="22"/>
  <c r="AB35" i="22"/>
  <c r="X35" i="22"/>
  <c r="T35" i="22"/>
  <c r="P35" i="22"/>
  <c r="L35" i="22"/>
  <c r="I35" i="22"/>
  <c r="J35" i="22"/>
  <c r="AE35" i="22"/>
  <c r="AA35" i="22"/>
  <c r="W35" i="22"/>
  <c r="S35" i="22"/>
  <c r="O35" i="22"/>
  <c r="K35" i="22"/>
  <c r="AD35" i="22"/>
  <c r="Z35" i="22"/>
  <c r="V35" i="22"/>
  <c r="R35" i="22"/>
  <c r="AH21" i="22"/>
  <c r="AI21" i="22"/>
  <c r="E23" i="22" s="1"/>
  <c r="W21" i="22"/>
  <c r="AJ21" i="22" s="1"/>
  <c r="N21" i="22"/>
  <c r="V21" i="22"/>
  <c r="P21" i="22"/>
  <c r="U8" i="22"/>
  <c r="T8" i="22"/>
  <c r="S8" i="22"/>
  <c r="I8" i="22"/>
  <c r="Q8" i="22" s="1"/>
  <c r="H11" i="22"/>
  <c r="H12" i="22"/>
  <c r="H13" i="22"/>
  <c r="H14" i="22"/>
  <c r="X29" i="24" l="1"/>
  <c r="AA29" i="24"/>
  <c r="K29" i="24"/>
  <c r="N29" i="24"/>
  <c r="J29" i="24"/>
  <c r="Y29" i="24"/>
  <c r="T29" i="24"/>
  <c r="W29" i="24"/>
  <c r="AH47" i="21"/>
  <c r="AD34" i="20"/>
  <c r="Z34" i="20"/>
  <c r="V34" i="20"/>
  <c r="R34" i="20"/>
  <c r="N34" i="20"/>
  <c r="J34" i="20"/>
  <c r="AG34" i="20"/>
  <c r="AC34" i="20"/>
  <c r="U34" i="20"/>
  <c r="Q34" i="20"/>
  <c r="M34" i="20"/>
  <c r="AB34" i="20"/>
  <c r="X34" i="20"/>
  <c r="P34" i="20"/>
  <c r="AE34" i="20"/>
  <c r="AA34" i="20"/>
  <c r="W34" i="20"/>
  <c r="S34" i="20"/>
  <c r="O34" i="20"/>
  <c r="K34" i="20"/>
  <c r="Y34" i="20"/>
  <c r="AF34" i="20"/>
  <c r="T34" i="20"/>
  <c r="L34" i="20"/>
  <c r="AC32" i="23"/>
  <c r="Q32" i="23"/>
  <c r="R32" i="20"/>
  <c r="O32" i="20"/>
  <c r="J33" i="23"/>
  <c r="V33" i="23"/>
  <c r="AC32" i="20"/>
  <c r="S33" i="23"/>
  <c r="AC33" i="23"/>
  <c r="N32" i="20"/>
  <c r="Q32" i="20"/>
  <c r="N33" i="23"/>
  <c r="AA32" i="23"/>
  <c r="U33" i="23"/>
  <c r="AB33" i="23"/>
  <c r="M32" i="20"/>
  <c r="P32" i="23"/>
  <c r="I33" i="23"/>
  <c r="K33" i="23"/>
  <c r="W33" i="23"/>
  <c r="K32" i="23"/>
  <c r="X33" i="23"/>
  <c r="P33" i="23"/>
  <c r="S32" i="20"/>
  <c r="AD32" i="20"/>
  <c r="Q33" i="23"/>
  <c r="O33" i="23"/>
  <c r="Z33" i="23"/>
  <c r="AG33" i="23"/>
  <c r="T33" i="23"/>
  <c r="U52" i="23"/>
  <c r="P24" i="5" s="1"/>
  <c r="AB52" i="23"/>
  <c r="W24" i="5" s="1"/>
  <c r="Z52" i="23"/>
  <c r="U24" i="5" s="1"/>
  <c r="V52" i="23"/>
  <c r="Q24" i="5" s="1"/>
  <c r="O13" i="22"/>
  <c r="O18" i="22"/>
  <c r="O14" i="22"/>
  <c r="O11" i="22"/>
  <c r="O17" i="22"/>
  <c r="O12" i="22"/>
  <c r="O10" i="22"/>
  <c r="O20" i="22"/>
  <c r="O21" i="20"/>
  <c r="O19" i="22"/>
  <c r="O16" i="22"/>
  <c r="Z21" i="26"/>
  <c r="AH34" i="21"/>
  <c r="X52" i="23"/>
  <c r="S24" i="5" s="1"/>
  <c r="O21" i="25"/>
  <c r="O21" i="26"/>
  <c r="O21" i="23"/>
  <c r="Z21" i="25"/>
  <c r="O20" i="24"/>
  <c r="AA14" i="25"/>
  <c r="AA15" i="25"/>
  <c r="AA20" i="25"/>
  <c r="AA19" i="25"/>
  <c r="AA16" i="25"/>
  <c r="AA18" i="25"/>
  <c r="AA17" i="25"/>
  <c r="AA10" i="25"/>
  <c r="AA12" i="26"/>
  <c r="AA13" i="26"/>
  <c r="AA10" i="26"/>
  <c r="AA14" i="26"/>
  <c r="AA11" i="26"/>
  <c r="AA17" i="26"/>
  <c r="AA19" i="26"/>
  <c r="AA16" i="26"/>
  <c r="AA20" i="26"/>
  <c r="AA18" i="26"/>
  <c r="AA52" i="23"/>
  <c r="V24" i="5" s="1"/>
  <c r="U29" i="20"/>
  <c r="AB29" i="20"/>
  <c r="V29" i="20"/>
  <c r="L29" i="20"/>
  <c r="AA29" i="20"/>
  <c r="R29" i="20"/>
  <c r="AG29" i="20"/>
  <c r="Q29" i="20"/>
  <c r="AE29" i="20"/>
  <c r="X29" i="20"/>
  <c r="S29" i="20"/>
  <c r="L31" i="21"/>
  <c r="AA31" i="21"/>
  <c r="AE31" i="21"/>
  <c r="J31" i="21"/>
  <c r="AD31" i="21"/>
  <c r="Q31" i="21"/>
  <c r="AG31" i="21"/>
  <c r="AC29" i="21"/>
  <c r="J30" i="23"/>
  <c r="S30" i="23"/>
  <c r="AG30" i="23"/>
  <c r="Z30" i="23"/>
  <c r="N29" i="20"/>
  <c r="AC29" i="20"/>
  <c r="M29" i="20"/>
  <c r="W29" i="20"/>
  <c r="T29" i="20"/>
  <c r="K29" i="20"/>
  <c r="AB31" i="21"/>
  <c r="V31" i="21"/>
  <c r="Z31" i="21"/>
  <c r="S31" i="21"/>
  <c r="U31" i="21"/>
  <c r="AD29" i="21"/>
  <c r="AE29" i="21"/>
  <c r="N30" i="23"/>
  <c r="L30" i="23"/>
  <c r="Y30" i="23"/>
  <c r="AF30" i="23"/>
  <c r="AA30" i="23"/>
  <c r="AD30" i="23"/>
  <c r="Z29" i="20"/>
  <c r="J29" i="20"/>
  <c r="Y29" i="20"/>
  <c r="I29" i="20"/>
  <c r="O29" i="20"/>
  <c r="AF29" i="20"/>
  <c r="P29" i="20"/>
  <c r="W31" i="21"/>
  <c r="X31" i="21"/>
  <c r="P31" i="21"/>
  <c r="T31" i="21"/>
  <c r="I31" i="21"/>
  <c r="R30" i="23"/>
  <c r="T30" i="23"/>
  <c r="U30" i="23"/>
  <c r="AB30" i="23"/>
  <c r="W30" i="23"/>
  <c r="AG29" i="23"/>
  <c r="Y29" i="23"/>
  <c r="M32" i="21"/>
  <c r="AG32" i="21"/>
  <c r="Z32" i="21"/>
  <c r="L32" i="21"/>
  <c r="U32" i="21"/>
  <c r="AB32" i="21"/>
  <c r="P32" i="21"/>
  <c r="T32" i="21"/>
  <c r="N32" i="21"/>
  <c r="AD32" i="21"/>
  <c r="P21" i="21"/>
  <c r="W32" i="21"/>
  <c r="AC32" i="21"/>
  <c r="AF32" i="21"/>
  <c r="K32" i="21"/>
  <c r="O32" i="21"/>
  <c r="R32" i="21"/>
  <c r="Q32" i="21"/>
  <c r="X32" i="21"/>
  <c r="AA32" i="21"/>
  <c r="AE32" i="21"/>
  <c r="I32" i="21"/>
  <c r="S32" i="21"/>
  <c r="AG52" i="20"/>
  <c r="AB22" i="5" s="1"/>
  <c r="Y52" i="21"/>
  <c r="T23" i="5" s="1"/>
  <c r="AH51" i="24"/>
  <c r="U30" i="20"/>
  <c r="AD52" i="20"/>
  <c r="Y22" i="5" s="1"/>
  <c r="X30" i="20"/>
  <c r="R30" i="20"/>
  <c r="S30" i="20"/>
  <c r="AH46" i="20"/>
  <c r="AH43" i="20"/>
  <c r="Q52" i="20"/>
  <c r="L22" i="5" s="1"/>
  <c r="Z52" i="20"/>
  <c r="U22" i="5" s="1"/>
  <c r="Q30" i="20"/>
  <c r="T30" i="20"/>
  <c r="J30" i="20"/>
  <c r="AE30" i="20"/>
  <c r="O30" i="20"/>
  <c r="S32" i="23"/>
  <c r="J32" i="23"/>
  <c r="W32" i="23"/>
  <c r="Y32" i="23"/>
  <c r="O32" i="23"/>
  <c r="N32" i="23"/>
  <c r="AH38" i="23"/>
  <c r="U32" i="23"/>
  <c r="T32" i="23"/>
  <c r="W52" i="23"/>
  <c r="R24" i="5" s="1"/>
  <c r="AD32" i="23"/>
  <c r="X32" i="23"/>
  <c r="AF32" i="23"/>
  <c r="I32" i="23"/>
  <c r="Z32" i="23"/>
  <c r="AC52" i="23"/>
  <c r="X24" i="5" s="1"/>
  <c r="L32" i="23"/>
  <c r="M32" i="23"/>
  <c r="R32" i="23"/>
  <c r="M33" i="23"/>
  <c r="R33" i="23"/>
  <c r="M30" i="23"/>
  <c r="K30" i="23"/>
  <c r="P30" i="23"/>
  <c r="I29" i="23"/>
  <c r="L33" i="23"/>
  <c r="AC30" i="23"/>
  <c r="Y33" i="23"/>
  <c r="V32" i="23"/>
  <c r="X30" i="23"/>
  <c r="AD52" i="23"/>
  <c r="Y24" i="5" s="1"/>
  <c r="AF33" i="23"/>
  <c r="AG32" i="23"/>
  <c r="AE30" i="23"/>
  <c r="AA33" i="23"/>
  <c r="T37" i="24"/>
  <c r="Z37" i="24"/>
  <c r="N34" i="24"/>
  <c r="AB34" i="24"/>
  <c r="W34" i="24"/>
  <c r="M37" i="24"/>
  <c r="AA37" i="24"/>
  <c r="K37" i="24"/>
  <c r="K39" i="24" s="1"/>
  <c r="F10" i="5" s="1"/>
  <c r="Q34" i="24"/>
  <c r="L34" i="24"/>
  <c r="R38" i="24"/>
  <c r="J37" i="24"/>
  <c r="P37" i="24"/>
  <c r="P39" i="24" s="1"/>
  <c r="K10" i="5" s="1"/>
  <c r="W37" i="24"/>
  <c r="Y37" i="24"/>
  <c r="V37" i="24"/>
  <c r="AC34" i="24"/>
  <c r="AC39" i="24" s="1"/>
  <c r="X10" i="5" s="1"/>
  <c r="M34" i="24"/>
  <c r="M39" i="24" s="1"/>
  <c r="H10" i="5" s="1"/>
  <c r="X34" i="24"/>
  <c r="Z34" i="24"/>
  <c r="S34" i="24"/>
  <c r="Y38" i="24"/>
  <c r="AB38" i="24"/>
  <c r="L38" i="24"/>
  <c r="O38" i="24"/>
  <c r="O39" i="24" s="1"/>
  <c r="J10" i="5" s="1"/>
  <c r="M42" i="24"/>
  <c r="Q42" i="24"/>
  <c r="Q52" i="24" s="1"/>
  <c r="L25" i="5" s="1"/>
  <c r="U42" i="24"/>
  <c r="U52" i="24" s="1"/>
  <c r="P25" i="5" s="1"/>
  <c r="Y42" i="24"/>
  <c r="Y52" i="24" s="1"/>
  <c r="T25" i="5" s="1"/>
  <c r="AC42" i="24"/>
  <c r="K42" i="24"/>
  <c r="K52" i="24" s="1"/>
  <c r="F25" i="5" s="1"/>
  <c r="S42" i="24"/>
  <c r="S52" i="24" s="1"/>
  <c r="N25" i="5" s="1"/>
  <c r="N42" i="24"/>
  <c r="R42" i="24"/>
  <c r="V42" i="24"/>
  <c r="V52" i="24" s="1"/>
  <c r="Q25" i="5" s="1"/>
  <c r="Z42" i="24"/>
  <c r="AD42" i="24"/>
  <c r="O42" i="24"/>
  <c r="O52" i="24" s="1"/>
  <c r="J25" i="5" s="1"/>
  <c r="W42" i="24"/>
  <c r="W52" i="24" s="1"/>
  <c r="R25" i="5" s="1"/>
  <c r="AA42" i="24"/>
  <c r="AA52" i="24" s="1"/>
  <c r="V25" i="5" s="1"/>
  <c r="T42" i="24"/>
  <c r="T52" i="24" s="1"/>
  <c r="O25" i="5" s="1"/>
  <c r="I42" i="24"/>
  <c r="I52" i="24" s="1"/>
  <c r="AB42" i="24"/>
  <c r="AB52" i="24" s="1"/>
  <c r="W25" i="5" s="1"/>
  <c r="P42" i="24"/>
  <c r="P52" i="24" s="1"/>
  <c r="K25" i="5" s="1"/>
  <c r="X42" i="24"/>
  <c r="X52" i="24" s="1"/>
  <c r="S25" i="5" s="1"/>
  <c r="L42" i="24"/>
  <c r="L52" i="24" s="1"/>
  <c r="G25" i="5" s="1"/>
  <c r="J34" i="24"/>
  <c r="AB37" i="24"/>
  <c r="L37" i="24"/>
  <c r="S37" i="24"/>
  <c r="Q37" i="24"/>
  <c r="R37" i="24"/>
  <c r="V38" i="24"/>
  <c r="AD31" i="24"/>
  <c r="N31" i="24"/>
  <c r="Y31" i="24"/>
  <c r="AA31" i="24"/>
  <c r="N38" i="24"/>
  <c r="Y34" i="24"/>
  <c r="AD34" i="24"/>
  <c r="T34" i="24"/>
  <c r="T39" i="24" s="1"/>
  <c r="O10" i="5" s="1"/>
  <c r="I34" i="24"/>
  <c r="U38" i="24"/>
  <c r="U39" i="24" s="1"/>
  <c r="P10" i="5" s="1"/>
  <c r="X38" i="24"/>
  <c r="AA38" i="24"/>
  <c r="AH43" i="21"/>
  <c r="X21" i="22"/>
  <c r="Y29" i="21"/>
  <c r="I29" i="21"/>
  <c r="AB29" i="21"/>
  <c r="L29" i="21"/>
  <c r="S29" i="21"/>
  <c r="Z29" i="21"/>
  <c r="M29" i="21"/>
  <c r="P29" i="21"/>
  <c r="U29" i="21"/>
  <c r="V29" i="21"/>
  <c r="X29" i="21"/>
  <c r="O29" i="21"/>
  <c r="R29" i="21"/>
  <c r="W29" i="21"/>
  <c r="Q29" i="21"/>
  <c r="N29" i="21"/>
  <c r="T29" i="21"/>
  <c r="AA29" i="21"/>
  <c r="K29" i="21"/>
  <c r="J29" i="21"/>
  <c r="K29" i="23"/>
  <c r="Q29" i="23"/>
  <c r="X29" i="23"/>
  <c r="AA29" i="23"/>
  <c r="AD29" i="23"/>
  <c r="AC29" i="23"/>
  <c r="AF29" i="23"/>
  <c r="AE32" i="23"/>
  <c r="S29" i="23"/>
  <c r="N29" i="23"/>
  <c r="W29" i="23"/>
  <c r="Z29" i="23"/>
  <c r="J29" i="23"/>
  <c r="AA20" i="24"/>
  <c r="Z21" i="21"/>
  <c r="Y20" i="24"/>
  <c r="Z20" i="24"/>
  <c r="AC52" i="24"/>
  <c r="X25" i="5" s="1"/>
  <c r="AH50" i="24"/>
  <c r="M52" i="24"/>
  <c r="H25" i="5" s="1"/>
  <c r="AH46" i="24"/>
  <c r="AH44" i="24"/>
  <c r="J52" i="24"/>
  <c r="E25" i="5" s="1"/>
  <c r="Z52" i="24"/>
  <c r="U25" i="5" s="1"/>
  <c r="AH30" i="24"/>
  <c r="AH49" i="24"/>
  <c r="AH45" i="24"/>
  <c r="AH47" i="24"/>
  <c r="AH43" i="24"/>
  <c r="AH32" i="24"/>
  <c r="N52" i="24"/>
  <c r="I25" i="5" s="1"/>
  <c r="AD52" i="24"/>
  <c r="Y25" i="5" s="1"/>
  <c r="AH33" i="24"/>
  <c r="AH48" i="24"/>
  <c r="R52" i="24"/>
  <c r="M25" i="5" s="1"/>
  <c r="AH36" i="24"/>
  <c r="AH35" i="24"/>
  <c r="AG31" i="20"/>
  <c r="Q31" i="20"/>
  <c r="I31" i="20"/>
  <c r="U31" i="20"/>
  <c r="AC31" i="20"/>
  <c r="M31" i="20"/>
  <c r="Y31" i="20"/>
  <c r="N31" i="20"/>
  <c r="AD31" i="20"/>
  <c r="O31" i="20"/>
  <c r="AE31" i="20"/>
  <c r="L31" i="20"/>
  <c r="AB31" i="20"/>
  <c r="V31" i="20"/>
  <c r="W31" i="20"/>
  <c r="J31" i="20"/>
  <c r="K31" i="20"/>
  <c r="X31" i="20"/>
  <c r="R31" i="20"/>
  <c r="S31" i="20"/>
  <c r="P31" i="20"/>
  <c r="T31" i="20"/>
  <c r="AF31" i="20"/>
  <c r="Z31" i="20"/>
  <c r="AA31" i="20"/>
  <c r="Y31" i="23"/>
  <c r="V31" i="23"/>
  <c r="AD31" i="23"/>
  <c r="AA31" i="23"/>
  <c r="AB31" i="23"/>
  <c r="AF31" i="23"/>
  <c r="AG31" i="23"/>
  <c r="U31" i="23"/>
  <c r="AC31" i="23"/>
  <c r="Z31" i="23"/>
  <c r="W31" i="23"/>
  <c r="X31" i="23"/>
  <c r="AE31" i="23"/>
  <c r="X32" i="20"/>
  <c r="T32" i="20"/>
  <c r="P32" i="20"/>
  <c r="AB32" i="20"/>
  <c r="L32" i="20"/>
  <c r="AF32" i="20"/>
  <c r="AA32" i="20"/>
  <c r="K32" i="20"/>
  <c r="Z32" i="20"/>
  <c r="J32" i="20"/>
  <c r="Y32" i="20"/>
  <c r="I32" i="20"/>
  <c r="L29" i="23"/>
  <c r="O29" i="23"/>
  <c r="R29" i="23"/>
  <c r="V29" i="23"/>
  <c r="U29" i="23"/>
  <c r="AD33" i="20"/>
  <c r="Z33" i="20"/>
  <c r="V33" i="20"/>
  <c r="R33" i="20"/>
  <c r="N33" i="20"/>
  <c r="J33" i="20"/>
  <c r="Y33" i="20"/>
  <c r="M33" i="20"/>
  <c r="T33" i="20"/>
  <c r="AE33" i="20"/>
  <c r="AA33" i="20"/>
  <c r="W33" i="20"/>
  <c r="S33" i="20"/>
  <c r="O33" i="20"/>
  <c r="K33" i="20"/>
  <c r="AG33" i="20"/>
  <c r="AC33" i="20"/>
  <c r="U33" i="20"/>
  <c r="Q33" i="20"/>
  <c r="I33" i="20"/>
  <c r="AF33" i="20"/>
  <c r="AB33" i="20"/>
  <c r="X33" i="20"/>
  <c r="P33" i="20"/>
  <c r="L33" i="20"/>
  <c r="W32" i="20"/>
  <c r="V32" i="20"/>
  <c r="U32" i="20"/>
  <c r="P29" i="23"/>
  <c r="T29" i="23"/>
  <c r="M29" i="23"/>
  <c r="AB29" i="23"/>
  <c r="AE29" i="23"/>
  <c r="AE32" i="20"/>
  <c r="AE52" i="23"/>
  <c r="Z24" i="5" s="1"/>
  <c r="AH34" i="23"/>
  <c r="AH47" i="23"/>
  <c r="S52" i="23"/>
  <c r="N24" i="5" s="1"/>
  <c r="R52" i="23"/>
  <c r="M24" i="5" s="1"/>
  <c r="J52" i="23"/>
  <c r="E24" i="5" s="1"/>
  <c r="I52" i="23"/>
  <c r="AH42" i="23"/>
  <c r="N52" i="23"/>
  <c r="I24" i="5" s="1"/>
  <c r="AH50" i="23"/>
  <c r="AH46" i="23"/>
  <c r="AH43" i="23"/>
  <c r="L52" i="23"/>
  <c r="G24" i="5" s="1"/>
  <c r="M52" i="23"/>
  <c r="H24" i="5" s="1"/>
  <c r="Q35" i="23"/>
  <c r="M35" i="23"/>
  <c r="I35" i="23"/>
  <c r="T35" i="23"/>
  <c r="P35" i="23"/>
  <c r="L35" i="23"/>
  <c r="S35" i="23"/>
  <c r="O35" i="23"/>
  <c r="K35" i="23"/>
  <c r="N35" i="23"/>
  <c r="J35" i="23"/>
  <c r="R35" i="23"/>
  <c r="AH44" i="23"/>
  <c r="AH45" i="23"/>
  <c r="Q31" i="23"/>
  <c r="M31" i="23"/>
  <c r="I31" i="23"/>
  <c r="T31" i="23"/>
  <c r="P31" i="23"/>
  <c r="L31" i="23"/>
  <c r="S31" i="23"/>
  <c r="O31" i="23"/>
  <c r="K31" i="23"/>
  <c r="J31" i="23"/>
  <c r="R31" i="23"/>
  <c r="N31" i="23"/>
  <c r="K52" i="23"/>
  <c r="F24" i="5" s="1"/>
  <c r="P52" i="23"/>
  <c r="K24" i="5" s="1"/>
  <c r="Q52" i="23"/>
  <c r="L24" i="5" s="1"/>
  <c r="AH36" i="23"/>
  <c r="AH51" i="23"/>
  <c r="AH49" i="23"/>
  <c r="AH48" i="23"/>
  <c r="O52" i="23"/>
  <c r="J24" i="5" s="1"/>
  <c r="T52" i="23"/>
  <c r="O24" i="5" s="1"/>
  <c r="AH37" i="23"/>
  <c r="Y21" i="23"/>
  <c r="Z21" i="23"/>
  <c r="AA21" i="23"/>
  <c r="M52" i="21"/>
  <c r="H23" i="5" s="1"/>
  <c r="AA52" i="21"/>
  <c r="V23" i="5" s="1"/>
  <c r="T52" i="21"/>
  <c r="O23" i="5" s="1"/>
  <c r="AH44" i="21"/>
  <c r="AC52" i="21"/>
  <c r="X23" i="5" s="1"/>
  <c r="V52" i="21"/>
  <c r="Q23" i="5" s="1"/>
  <c r="AE52" i="21"/>
  <c r="Z23" i="5" s="1"/>
  <c r="I52" i="21"/>
  <c r="AH42" i="21"/>
  <c r="N52" i="21"/>
  <c r="I23" i="5" s="1"/>
  <c r="W52" i="21"/>
  <c r="R23" i="5" s="1"/>
  <c r="L52" i="21"/>
  <c r="G23" i="5" s="1"/>
  <c r="AB52" i="21"/>
  <c r="W23" i="5" s="1"/>
  <c r="Q52" i="21"/>
  <c r="L23" i="5" s="1"/>
  <c r="AG52" i="21"/>
  <c r="AB23" i="5" s="1"/>
  <c r="AH45" i="21"/>
  <c r="R52" i="21"/>
  <c r="M23" i="5" s="1"/>
  <c r="X52" i="21"/>
  <c r="S23" i="5" s="1"/>
  <c r="Z52" i="21"/>
  <c r="U23" i="5" s="1"/>
  <c r="AH46" i="21"/>
  <c r="AD52" i="21"/>
  <c r="Y23" i="5" s="1"/>
  <c r="P52" i="21"/>
  <c r="K23" i="5" s="1"/>
  <c r="AF52" i="21"/>
  <c r="AA23" i="5" s="1"/>
  <c r="U52" i="21"/>
  <c r="P23" i="5" s="1"/>
  <c r="S52" i="21"/>
  <c r="N23" i="5" s="1"/>
  <c r="J52" i="21"/>
  <c r="E23" i="5" s="1"/>
  <c r="AF30" i="21"/>
  <c r="AB30" i="21"/>
  <c r="X30" i="21"/>
  <c r="T30" i="21"/>
  <c r="P30" i="21"/>
  <c r="L30" i="21"/>
  <c r="AC30" i="21"/>
  <c r="W30" i="21"/>
  <c r="R30" i="21"/>
  <c r="M30" i="21"/>
  <c r="I30" i="21"/>
  <c r="AG30" i="21"/>
  <c r="AA30" i="21"/>
  <c r="V30" i="21"/>
  <c r="Q30" i="21"/>
  <c r="K30" i="21"/>
  <c r="AD30" i="21"/>
  <c r="AE30" i="21"/>
  <c r="Z30" i="21"/>
  <c r="U30" i="21"/>
  <c r="O30" i="21"/>
  <c r="J30" i="21"/>
  <c r="Y30" i="21"/>
  <c r="S30" i="21"/>
  <c r="N30" i="21"/>
  <c r="K52" i="21"/>
  <c r="F23" i="5" s="1"/>
  <c r="AH33" i="21"/>
  <c r="O52" i="21"/>
  <c r="J23" i="5" s="1"/>
  <c r="AA21" i="21"/>
  <c r="AB21" i="21"/>
  <c r="L52" i="20"/>
  <c r="G22" i="5" s="1"/>
  <c r="AE52" i="20"/>
  <c r="Z22" i="5" s="1"/>
  <c r="AF52" i="20"/>
  <c r="AA22" i="5" s="1"/>
  <c r="O52" i="20"/>
  <c r="J22" i="5" s="1"/>
  <c r="V52" i="20"/>
  <c r="Q22" i="5" s="1"/>
  <c r="AH50" i="20"/>
  <c r="S52" i="20"/>
  <c r="N22" i="5" s="1"/>
  <c r="U52" i="20"/>
  <c r="P22" i="5" s="1"/>
  <c r="AH49" i="20"/>
  <c r="M52" i="20"/>
  <c r="H22" i="5" s="1"/>
  <c r="X52" i="20"/>
  <c r="S22" i="5" s="1"/>
  <c r="Y52" i="20"/>
  <c r="T22" i="5" s="1"/>
  <c r="N52" i="20"/>
  <c r="I22" i="5" s="1"/>
  <c r="J52" i="20"/>
  <c r="E22" i="5" s="1"/>
  <c r="AH38" i="20"/>
  <c r="AH45" i="20"/>
  <c r="AH44" i="20"/>
  <c r="AC52" i="20"/>
  <c r="X22" i="5" s="1"/>
  <c r="K52" i="20"/>
  <c r="F22" i="5" s="1"/>
  <c r="AH47" i="20"/>
  <c r="AH36" i="20"/>
  <c r="AH48" i="20"/>
  <c r="AH37" i="20"/>
  <c r="W52" i="20"/>
  <c r="R22" i="5" s="1"/>
  <c r="P52" i="20"/>
  <c r="K22" i="5" s="1"/>
  <c r="AA52" i="20"/>
  <c r="V22" i="5" s="1"/>
  <c r="I52" i="20"/>
  <c r="R52" i="20"/>
  <c r="M22" i="5" s="1"/>
  <c r="T52" i="20"/>
  <c r="O22" i="5" s="1"/>
  <c r="AH51" i="20"/>
  <c r="AH42" i="20"/>
  <c r="AA21" i="20"/>
  <c r="Y21" i="20"/>
  <c r="Z21" i="20"/>
  <c r="R8" i="22"/>
  <c r="Y20" i="22" s="1"/>
  <c r="AH29" i="24" l="1"/>
  <c r="S39" i="24"/>
  <c r="N10" i="5" s="1"/>
  <c r="M39" i="20"/>
  <c r="H7" i="5" s="1"/>
  <c r="O39" i="20"/>
  <c r="J7" i="5" s="1"/>
  <c r="R39" i="24"/>
  <c r="M10" i="5" s="1"/>
  <c r="V39" i="20"/>
  <c r="Q7" i="5" s="1"/>
  <c r="O21" i="22"/>
  <c r="AH31" i="21"/>
  <c r="AD39" i="20"/>
  <c r="Y7" i="5" s="1"/>
  <c r="V39" i="24"/>
  <c r="Q10" i="5" s="1"/>
  <c r="AA21" i="25"/>
  <c r="AA21" i="26"/>
  <c r="AH29" i="20"/>
  <c r="K39" i="20"/>
  <c r="F7" i="5" s="1"/>
  <c r="S39" i="20"/>
  <c r="N7" i="5" s="1"/>
  <c r="AC39" i="23"/>
  <c r="X9" i="5" s="1"/>
  <c r="AD39" i="24"/>
  <c r="Y10" i="5" s="1"/>
  <c r="AH33" i="23"/>
  <c r="Q39" i="24"/>
  <c r="L10" i="5" s="1"/>
  <c r="V39" i="21"/>
  <c r="Q8" i="5" s="1"/>
  <c r="AG39" i="23"/>
  <c r="AB9" i="5" s="1"/>
  <c r="N39" i="23"/>
  <c r="I9" i="5" s="1"/>
  <c r="AF39" i="23"/>
  <c r="AA9" i="5" s="1"/>
  <c r="AG39" i="21"/>
  <c r="AB8" i="5" s="1"/>
  <c r="Q39" i="20"/>
  <c r="L7" i="5" s="1"/>
  <c r="V39" i="23"/>
  <c r="Q9" i="5" s="1"/>
  <c r="Y39" i="23"/>
  <c r="T9" i="5" s="1"/>
  <c r="Y39" i="24"/>
  <c r="T10" i="5" s="1"/>
  <c r="J39" i="24"/>
  <c r="E10" i="5" s="1"/>
  <c r="AH34" i="24"/>
  <c r="W39" i="24"/>
  <c r="R10" i="5" s="1"/>
  <c r="Q39" i="21"/>
  <c r="L8" i="5" s="1"/>
  <c r="X39" i="21"/>
  <c r="S8" i="5" s="1"/>
  <c r="AH32" i="21"/>
  <c r="AD39" i="21"/>
  <c r="Y8" i="5" s="1"/>
  <c r="AF39" i="21"/>
  <c r="AA8" i="5" s="1"/>
  <c r="K39" i="21"/>
  <c r="F8" i="5" s="1"/>
  <c r="AC39" i="21"/>
  <c r="X8" i="5" s="1"/>
  <c r="AE39" i="21"/>
  <c r="Z8" i="5" s="1"/>
  <c r="J39" i="21"/>
  <c r="E8" i="5" s="1"/>
  <c r="M39" i="21"/>
  <c r="H8" i="5" s="1"/>
  <c r="AB39" i="21"/>
  <c r="W8" i="5" s="1"/>
  <c r="X39" i="23"/>
  <c r="S9" i="5" s="1"/>
  <c r="AH30" i="23"/>
  <c r="AH30" i="20"/>
  <c r="AB39" i="20"/>
  <c r="W7" i="5" s="1"/>
  <c r="AG39" i="20"/>
  <c r="AB7" i="5" s="1"/>
  <c r="T39" i="20"/>
  <c r="O7" i="5" s="1"/>
  <c r="X39" i="20"/>
  <c r="S7" i="5" s="1"/>
  <c r="L39" i="24"/>
  <c r="G10" i="5" s="1"/>
  <c r="Z39" i="24"/>
  <c r="U10" i="5" s="1"/>
  <c r="AH38" i="24"/>
  <c r="N39" i="24"/>
  <c r="I10" i="5" s="1"/>
  <c r="AB39" i="24"/>
  <c r="W10" i="5" s="1"/>
  <c r="X39" i="24"/>
  <c r="S10" i="5" s="1"/>
  <c r="AA39" i="24"/>
  <c r="V10" i="5" s="1"/>
  <c r="P39" i="20"/>
  <c r="K7" i="5" s="1"/>
  <c r="AA39" i="20"/>
  <c r="V7" i="5" s="1"/>
  <c r="AH32" i="23"/>
  <c r="M39" i="23"/>
  <c r="H9" i="5" s="1"/>
  <c r="AB39" i="23"/>
  <c r="W9" i="5" s="1"/>
  <c r="W39" i="23"/>
  <c r="R9" i="5" s="1"/>
  <c r="I39" i="24"/>
  <c r="AH31" i="24"/>
  <c r="AH42" i="24"/>
  <c r="AH52" i="24" s="1"/>
  <c r="AD39" i="23"/>
  <c r="Y9" i="5" s="1"/>
  <c r="U39" i="23"/>
  <c r="P9" i="5" s="1"/>
  <c r="AA39" i="23"/>
  <c r="V9" i="5" s="1"/>
  <c r="J39" i="20"/>
  <c r="E7" i="5" s="1"/>
  <c r="N39" i="20"/>
  <c r="I7" i="5" s="1"/>
  <c r="U39" i="20"/>
  <c r="P7" i="5" s="1"/>
  <c r="Y19" i="22"/>
  <c r="Y10" i="22"/>
  <c r="AA11" i="22"/>
  <c r="AA14" i="22"/>
  <c r="Z11" i="22"/>
  <c r="Y18" i="22"/>
  <c r="AA13" i="22"/>
  <c r="Y13" i="22"/>
  <c r="AA19" i="22"/>
  <c r="Z10" i="22"/>
  <c r="Z17" i="22"/>
  <c r="Z18" i="22"/>
  <c r="Z12" i="22"/>
  <c r="AA12" i="22"/>
  <c r="Z19" i="22"/>
  <c r="Z20" i="22"/>
  <c r="Z14" i="22"/>
  <c r="Y17" i="22"/>
  <c r="Y12" i="22"/>
  <c r="AA18" i="22"/>
  <c r="Z16" i="22"/>
  <c r="AA17" i="22"/>
  <c r="Y16" i="22"/>
  <c r="Y14" i="22"/>
  <c r="AA20" i="22"/>
  <c r="AA10" i="22"/>
  <c r="AA16" i="22"/>
  <c r="Y11" i="22"/>
  <c r="Z13" i="22"/>
  <c r="U39" i="21"/>
  <c r="P8" i="5" s="1"/>
  <c r="S39" i="21"/>
  <c r="N8" i="5" s="1"/>
  <c r="AA39" i="21"/>
  <c r="V8" i="5" s="1"/>
  <c r="R39" i="21"/>
  <c r="M8" i="5" s="1"/>
  <c r="W39" i="21"/>
  <c r="R8" i="5" s="1"/>
  <c r="T39" i="21"/>
  <c r="O8" i="5" s="1"/>
  <c r="AH29" i="21"/>
  <c r="L39" i="21"/>
  <c r="G8" i="5" s="1"/>
  <c r="Y39" i="21"/>
  <c r="T8" i="5" s="1"/>
  <c r="Z39" i="21"/>
  <c r="U8" i="5" s="1"/>
  <c r="I39" i="21"/>
  <c r="O39" i="21"/>
  <c r="J8" i="5" s="1"/>
  <c r="P39" i="21"/>
  <c r="K8" i="5" s="1"/>
  <c r="L39" i="23"/>
  <c r="G9" i="5" s="1"/>
  <c r="Z39" i="20"/>
  <c r="U7" i="5" s="1"/>
  <c r="L39" i="20"/>
  <c r="G7" i="5" s="1"/>
  <c r="Z39" i="23"/>
  <c r="U9" i="5" s="1"/>
  <c r="AF39" i="20"/>
  <c r="AA7" i="5" s="1"/>
  <c r="R39" i="20"/>
  <c r="M7" i="5" s="1"/>
  <c r="W39" i="20"/>
  <c r="R7" i="5" s="1"/>
  <c r="AE39" i="20"/>
  <c r="Z7" i="5" s="1"/>
  <c r="I39" i="20"/>
  <c r="N39" i="21"/>
  <c r="I8" i="5" s="1"/>
  <c r="K39" i="23"/>
  <c r="F9" i="5" s="1"/>
  <c r="P39" i="23"/>
  <c r="K9" i="5" s="1"/>
  <c r="Q39" i="23"/>
  <c r="L9" i="5" s="1"/>
  <c r="AH29" i="23"/>
  <c r="AE39" i="23"/>
  <c r="Z9" i="5" s="1"/>
  <c r="AC39" i="20"/>
  <c r="X7" i="5" s="1"/>
  <c r="AH37" i="24"/>
  <c r="AH32" i="20"/>
  <c r="Y39" i="20"/>
  <c r="T7" i="5" s="1"/>
  <c r="AH33" i="20"/>
  <c r="AH35" i="23"/>
  <c r="O39" i="23"/>
  <c r="J9" i="5" s="1"/>
  <c r="T39" i="23"/>
  <c r="O9" i="5" s="1"/>
  <c r="R39" i="23"/>
  <c r="M9" i="5" s="1"/>
  <c r="J39" i="23"/>
  <c r="E9" i="5" s="1"/>
  <c r="S39" i="23"/>
  <c r="N9" i="5" s="1"/>
  <c r="I39" i="23"/>
  <c r="AH31" i="23"/>
  <c r="AH52" i="23"/>
  <c r="AH52" i="21"/>
  <c r="AH30" i="21"/>
  <c r="AH52" i="20"/>
  <c r="AH34" i="20"/>
  <c r="AH31" i="20"/>
  <c r="AH39" i="24" l="1"/>
  <c r="AH39" i="21"/>
  <c r="AH39" i="23"/>
  <c r="AH39" i="20"/>
  <c r="AA21" i="22"/>
  <c r="Z21" i="22"/>
  <c r="Y21" i="22"/>
  <c r="L11" i="18" l="1"/>
  <c r="L17" i="18" s="1"/>
  <c r="F19" i="18" s="1"/>
  <c r="AI15" i="25"/>
  <c r="AI16" i="25"/>
  <c r="AI17" i="25"/>
  <c r="AI18" i="25"/>
  <c r="AI19" i="25"/>
  <c r="AI20" i="25"/>
  <c r="AI14" i="25"/>
  <c r="AH19" i="24"/>
  <c r="AH11" i="24"/>
  <c r="AH12" i="24"/>
  <c r="AH13" i="24"/>
  <c r="AH15" i="24"/>
  <c r="AH16" i="24"/>
  <c r="AH17" i="24"/>
  <c r="AH18" i="24"/>
  <c r="AI21" i="25" l="1"/>
  <c r="AH20" i="24"/>
  <c r="AA26" i="5"/>
  <c r="Y26" i="5"/>
  <c r="AB26" i="5"/>
  <c r="Z26" i="5"/>
  <c r="X26" i="5"/>
  <c r="E23" i="25" l="1"/>
  <c r="E23" i="24"/>
  <c r="E35" i="22" l="1"/>
  <c r="E36" i="22"/>
  <c r="E37" i="22"/>
  <c r="E38" i="22"/>
  <c r="E34" i="22"/>
  <c r="E30" i="22"/>
  <c r="E31" i="22"/>
  <c r="E32" i="22"/>
  <c r="E33" i="22"/>
  <c r="E29" i="22"/>
  <c r="G29" i="22" s="1"/>
  <c r="K29" i="22" l="1"/>
  <c r="Z29" i="22"/>
  <c r="AG29" i="22"/>
  <c r="Q29" i="22"/>
  <c r="AB29" i="22"/>
  <c r="L29" i="22"/>
  <c r="W29" i="22"/>
  <c r="AD29" i="22"/>
  <c r="AF29" i="22"/>
  <c r="V29" i="22"/>
  <c r="AC29" i="22"/>
  <c r="M29" i="22"/>
  <c r="X29" i="22"/>
  <c r="I29" i="22"/>
  <c r="S29" i="22"/>
  <c r="U29" i="22"/>
  <c r="P29" i="22"/>
  <c r="J29" i="22"/>
  <c r="R29" i="22"/>
  <c r="Y29" i="22"/>
  <c r="T29" i="22"/>
  <c r="AE29" i="22"/>
  <c r="O29" i="22"/>
  <c r="N29" i="22"/>
  <c r="AA29" i="22"/>
  <c r="AJ11" i="25"/>
  <c r="AJ12" i="25"/>
  <c r="AG21" i="25" l="1"/>
  <c r="AF21" i="25" l="1"/>
  <c r="E22" i="25" s="1"/>
  <c r="E6" i="4"/>
  <c r="AC21" i="25"/>
  <c r="AB21" i="25"/>
  <c r="D43" i="5" l="1"/>
  <c r="D41" i="5"/>
  <c r="D42" i="5"/>
  <c r="P26" i="5" l="1"/>
  <c r="V26" i="5"/>
  <c r="G26" i="5"/>
  <c r="M26" i="5"/>
  <c r="S26" i="5"/>
  <c r="R26" i="5"/>
  <c r="I26" i="5"/>
  <c r="Q26" i="5"/>
  <c r="D24" i="5"/>
  <c r="D27" i="5"/>
  <c r="L26" i="5"/>
  <c r="F26" i="5"/>
  <c r="U26" i="5"/>
  <c r="N26" i="5"/>
  <c r="W26" i="5"/>
  <c r="J26" i="5"/>
  <c r="E26" i="5"/>
  <c r="T26" i="5"/>
  <c r="H26" i="5"/>
  <c r="K26" i="5"/>
  <c r="O26" i="5"/>
  <c r="G11" i="5"/>
  <c r="S11" i="5"/>
  <c r="X11" i="5"/>
  <c r="R11" i="5"/>
  <c r="P11" i="5"/>
  <c r="H11" i="5"/>
  <c r="L11" i="5"/>
  <c r="K11" i="5"/>
  <c r="I11" i="5"/>
  <c r="U11" i="5"/>
  <c r="W11" i="5"/>
  <c r="V11" i="5"/>
  <c r="D25" i="5"/>
  <c r="D26" i="5"/>
  <c r="AC27" i="5" l="1"/>
  <c r="AA11" i="5"/>
  <c r="E11" i="5"/>
  <c r="O11" i="5"/>
  <c r="F11" i="5"/>
  <c r="AB11" i="5"/>
  <c r="J11" i="5"/>
  <c r="N11" i="5"/>
  <c r="Y11" i="5"/>
  <c r="T11" i="5"/>
  <c r="Q11" i="5"/>
  <c r="M11" i="5"/>
  <c r="Z11" i="5"/>
  <c r="AC25" i="5"/>
  <c r="D10" i="5"/>
  <c r="AD10" i="5" s="1"/>
  <c r="AC24" i="5"/>
  <c r="D11" i="5"/>
  <c r="D9" i="5"/>
  <c r="AD9" i="5" s="1"/>
  <c r="D38" i="22"/>
  <c r="G38" i="22" s="1"/>
  <c r="C38" i="22"/>
  <c r="C51" i="22" s="1"/>
  <c r="D37" i="22"/>
  <c r="G37" i="22" s="1"/>
  <c r="C37" i="22"/>
  <c r="C50" i="22" s="1"/>
  <c r="D36" i="22"/>
  <c r="G36" i="22" s="1"/>
  <c r="C36" i="22"/>
  <c r="C49" i="22" s="1"/>
  <c r="D35" i="22"/>
  <c r="G35" i="22" s="1"/>
  <c r="C35" i="22"/>
  <c r="C48" i="22" s="1"/>
  <c r="D34" i="22"/>
  <c r="G34" i="22" s="1"/>
  <c r="C34" i="22"/>
  <c r="C47" i="22" s="1"/>
  <c r="D33" i="22"/>
  <c r="G33" i="22" s="1"/>
  <c r="C33" i="22"/>
  <c r="C46" i="22" s="1"/>
  <c r="D32" i="22"/>
  <c r="G32" i="22" s="1"/>
  <c r="C32" i="22"/>
  <c r="C45" i="22" s="1"/>
  <c r="D31" i="22"/>
  <c r="G31" i="22" s="1"/>
  <c r="C31" i="22"/>
  <c r="C44" i="22" s="1"/>
  <c r="D30" i="22"/>
  <c r="G30" i="22" s="1"/>
  <c r="C30" i="22"/>
  <c r="C43" i="22" s="1"/>
  <c r="C29" i="22"/>
  <c r="C42" i="22" s="1"/>
  <c r="G39" i="3"/>
  <c r="H39" i="3"/>
  <c r="D39" i="3"/>
  <c r="E39" i="3"/>
  <c r="F39" i="3"/>
  <c r="H40" i="4"/>
  <c r="L40" i="4"/>
  <c r="H41" i="4"/>
  <c r="L41" i="4"/>
  <c r="H36" i="4"/>
  <c r="L36" i="4"/>
  <c r="H37" i="4"/>
  <c r="L37" i="4"/>
  <c r="H38" i="4"/>
  <c r="L38" i="4"/>
  <c r="H39" i="4"/>
  <c r="L39" i="4"/>
  <c r="H17" i="4"/>
  <c r="L17" i="4"/>
  <c r="H18" i="4"/>
  <c r="L18" i="4"/>
  <c r="H19" i="4"/>
  <c r="L19" i="4"/>
  <c r="H20" i="4"/>
  <c r="L20" i="4"/>
  <c r="H21" i="4"/>
  <c r="L21" i="4"/>
  <c r="H22" i="4"/>
  <c r="L22" i="4"/>
  <c r="H23" i="4"/>
  <c r="L23" i="4"/>
  <c r="H24" i="4"/>
  <c r="L24" i="4"/>
  <c r="H25" i="4"/>
  <c r="L25" i="4"/>
  <c r="H26" i="4"/>
  <c r="L26" i="4"/>
  <c r="H27" i="4"/>
  <c r="L27" i="4"/>
  <c r="H28" i="4"/>
  <c r="L28" i="4"/>
  <c r="H29" i="4"/>
  <c r="L29" i="4"/>
  <c r="H30" i="4"/>
  <c r="L30" i="4"/>
  <c r="H31" i="4"/>
  <c r="L31" i="4"/>
  <c r="H32" i="4"/>
  <c r="L32" i="4"/>
  <c r="H33" i="4"/>
  <c r="L33" i="4"/>
  <c r="H34" i="4"/>
  <c r="L34" i="4"/>
  <c r="H35" i="4"/>
  <c r="L35" i="4"/>
  <c r="L16" i="4"/>
  <c r="D40" i="3" l="1"/>
  <c r="AD11" i="5"/>
  <c r="W34" i="22"/>
  <c r="V34" i="22"/>
  <c r="Y34" i="22"/>
  <c r="AB34" i="22"/>
  <c r="R34" i="22"/>
  <c r="X34" i="22"/>
  <c r="AA34" i="22"/>
  <c r="AC34" i="22"/>
  <c r="S34" i="22"/>
  <c r="U34" i="22"/>
  <c r="AF34" i="22"/>
  <c r="AE34" i="22"/>
  <c r="AD34" i="22"/>
  <c r="AG34" i="22"/>
  <c r="Q34" i="22"/>
  <c r="T34" i="22"/>
  <c r="O34" i="22"/>
  <c r="Z34" i="22"/>
  <c r="P34" i="22"/>
  <c r="K34" i="22"/>
  <c r="I34" i="22"/>
  <c r="N34" i="22"/>
  <c r="L34" i="22"/>
  <c r="M34" i="22"/>
  <c r="J34" i="22"/>
  <c r="M31" i="22"/>
  <c r="Q31" i="22"/>
  <c r="U31" i="22"/>
  <c r="Y31" i="22"/>
  <c r="AC31" i="22"/>
  <c r="AG31" i="22"/>
  <c r="I31" i="22"/>
  <c r="J31" i="22"/>
  <c r="R31" i="22"/>
  <c r="Z31" i="22"/>
  <c r="L31" i="22"/>
  <c r="P31" i="22"/>
  <c r="T31" i="22"/>
  <c r="X31" i="22"/>
  <c r="AB31" i="22"/>
  <c r="AF31" i="22"/>
  <c r="N31" i="22"/>
  <c r="V31" i="22"/>
  <c r="AD31" i="22"/>
  <c r="O31" i="22"/>
  <c r="AE31" i="22"/>
  <c r="AA31" i="22"/>
  <c r="S31" i="22"/>
  <c r="W31" i="22"/>
  <c r="K31" i="22"/>
  <c r="K33" i="22"/>
  <c r="O33" i="22"/>
  <c r="S33" i="22"/>
  <c r="W33" i="22"/>
  <c r="AA33" i="22"/>
  <c r="AE33" i="22"/>
  <c r="P33" i="22"/>
  <c r="X33" i="22"/>
  <c r="AF33" i="22"/>
  <c r="N33" i="22"/>
  <c r="R33" i="22"/>
  <c r="V33" i="22"/>
  <c r="Z33" i="22"/>
  <c r="AD33" i="22"/>
  <c r="L33" i="22"/>
  <c r="T33" i="22"/>
  <c r="AB33" i="22"/>
  <c r="Q33" i="22"/>
  <c r="AG33" i="22"/>
  <c r="AC33" i="22"/>
  <c r="U33" i="22"/>
  <c r="I33" i="22"/>
  <c r="Y33" i="22"/>
  <c r="J33" i="22"/>
  <c r="M33" i="22"/>
  <c r="L30" i="22"/>
  <c r="P30" i="22"/>
  <c r="T30" i="22"/>
  <c r="X30" i="22"/>
  <c r="AB30" i="22"/>
  <c r="AF30" i="22"/>
  <c r="M30" i="22"/>
  <c r="U30" i="22"/>
  <c r="AC30" i="22"/>
  <c r="R30" i="22"/>
  <c r="Z30" i="22"/>
  <c r="K30" i="22"/>
  <c r="O30" i="22"/>
  <c r="S30" i="22"/>
  <c r="W30" i="22"/>
  <c r="AA30" i="22"/>
  <c r="AE30" i="22"/>
  <c r="I30" i="22"/>
  <c r="J30" i="22"/>
  <c r="Q30" i="22"/>
  <c r="Y30" i="22"/>
  <c r="AG30" i="22"/>
  <c r="N30" i="22"/>
  <c r="V30" i="22"/>
  <c r="AD30" i="22"/>
  <c r="N32" i="22"/>
  <c r="R32" i="22"/>
  <c r="V32" i="22"/>
  <c r="Z32" i="22"/>
  <c r="AD32" i="22"/>
  <c r="K32" i="22"/>
  <c r="S32" i="22"/>
  <c r="AE32" i="22"/>
  <c r="J32" i="22"/>
  <c r="M32" i="22"/>
  <c r="Q32" i="22"/>
  <c r="U32" i="22"/>
  <c r="Y32" i="22"/>
  <c r="AC32" i="22"/>
  <c r="AG32" i="22"/>
  <c r="O32" i="22"/>
  <c r="W32" i="22"/>
  <c r="AA32" i="22"/>
  <c r="I32" i="22"/>
  <c r="X32" i="22"/>
  <c r="L32" i="22"/>
  <c r="AB32" i="22"/>
  <c r="P32" i="22"/>
  <c r="AF32" i="22"/>
  <c r="T32" i="22"/>
  <c r="G46" i="22"/>
  <c r="G44" i="22"/>
  <c r="G47" i="22"/>
  <c r="G50" i="22"/>
  <c r="G43" i="22"/>
  <c r="G45" i="22"/>
  <c r="G48" i="22"/>
  <c r="G49" i="22"/>
  <c r="G51" i="22"/>
  <c r="G42" i="22"/>
  <c r="E24" i="26"/>
  <c r="Q47" i="22" l="1"/>
  <c r="U47" i="22"/>
  <c r="Y47" i="22"/>
  <c r="AC47" i="22"/>
  <c r="AG47" i="22"/>
  <c r="T47" i="22"/>
  <c r="X47" i="22"/>
  <c r="R47" i="22"/>
  <c r="V47" i="22"/>
  <c r="Z47" i="22"/>
  <c r="AD47" i="22"/>
  <c r="AF47" i="22"/>
  <c r="O47" i="22"/>
  <c r="S47" i="22"/>
  <c r="W47" i="22"/>
  <c r="AA47" i="22"/>
  <c r="AE47" i="22"/>
  <c r="P47" i="22"/>
  <c r="AB47" i="22"/>
  <c r="L47" i="22"/>
  <c r="J47" i="22"/>
  <c r="I47" i="22"/>
  <c r="M47" i="22"/>
  <c r="N47" i="22"/>
  <c r="K47" i="22"/>
  <c r="D39" i="5"/>
  <c r="L44" i="22"/>
  <c r="P44" i="22"/>
  <c r="T44" i="22"/>
  <c r="X44" i="22"/>
  <c r="AB44" i="22"/>
  <c r="AF44" i="22"/>
  <c r="I44" i="22"/>
  <c r="J44" i="22"/>
  <c r="R44" i="22"/>
  <c r="Z44" i="22"/>
  <c r="K44" i="22"/>
  <c r="S44" i="22"/>
  <c r="AA44" i="22"/>
  <c r="M44" i="22"/>
  <c r="Q44" i="22"/>
  <c r="U44" i="22"/>
  <c r="Y44" i="22"/>
  <c r="AC44" i="22"/>
  <c r="AG44" i="22"/>
  <c r="N44" i="22"/>
  <c r="V44" i="22"/>
  <c r="AD44" i="22"/>
  <c r="O44" i="22"/>
  <c r="W44" i="22"/>
  <c r="AE44" i="22"/>
  <c r="L46" i="22"/>
  <c r="P46" i="22"/>
  <c r="T46" i="22"/>
  <c r="X46" i="22"/>
  <c r="AB46" i="22"/>
  <c r="AF46" i="22"/>
  <c r="J46" i="22"/>
  <c r="V46" i="22"/>
  <c r="AD46" i="22"/>
  <c r="I46" i="22"/>
  <c r="K46" i="22"/>
  <c r="S46" i="22"/>
  <c r="W46" i="22"/>
  <c r="AE46" i="22"/>
  <c r="M46" i="22"/>
  <c r="Q46" i="22"/>
  <c r="U46" i="22"/>
  <c r="Y46" i="22"/>
  <c r="AC46" i="22"/>
  <c r="AG46" i="22"/>
  <c r="N46" i="22"/>
  <c r="R46" i="22"/>
  <c r="Z46" i="22"/>
  <c r="O46" i="22"/>
  <c r="AA46" i="22"/>
  <c r="L45" i="22"/>
  <c r="P45" i="22"/>
  <c r="T45" i="22"/>
  <c r="X45" i="22"/>
  <c r="AB45" i="22"/>
  <c r="AF45" i="22"/>
  <c r="J45" i="22"/>
  <c r="R45" i="22"/>
  <c r="Z45" i="22"/>
  <c r="K45" i="22"/>
  <c r="S45" i="22"/>
  <c r="AA45" i="22"/>
  <c r="M45" i="22"/>
  <c r="Q45" i="22"/>
  <c r="U45" i="22"/>
  <c r="Y45" i="22"/>
  <c r="AC45" i="22"/>
  <c r="AG45" i="22"/>
  <c r="I45" i="22"/>
  <c r="N45" i="22"/>
  <c r="V45" i="22"/>
  <c r="AD45" i="22"/>
  <c r="O45" i="22"/>
  <c r="W45" i="22"/>
  <c r="AE45" i="22"/>
  <c r="L43" i="22"/>
  <c r="P43" i="22"/>
  <c r="T43" i="22"/>
  <c r="X43" i="22"/>
  <c r="AB43" i="22"/>
  <c r="AF43" i="22"/>
  <c r="J43" i="22"/>
  <c r="R43" i="22"/>
  <c r="Z43" i="22"/>
  <c r="K43" i="22"/>
  <c r="S43" i="22"/>
  <c r="AA43" i="22"/>
  <c r="I43" i="22"/>
  <c r="M43" i="22"/>
  <c r="Q43" i="22"/>
  <c r="U43" i="22"/>
  <c r="Y43" i="22"/>
  <c r="AC43" i="22"/>
  <c r="AG43" i="22"/>
  <c r="N43" i="22"/>
  <c r="V43" i="22"/>
  <c r="AD43" i="22"/>
  <c r="O43" i="22"/>
  <c r="W43" i="22"/>
  <c r="AE43" i="22"/>
  <c r="M42" i="22"/>
  <c r="Q42" i="22"/>
  <c r="U42" i="22"/>
  <c r="Y42" i="22"/>
  <c r="AC42" i="22"/>
  <c r="AG42" i="22"/>
  <c r="P42" i="22"/>
  <c r="X42" i="22"/>
  <c r="J42" i="22"/>
  <c r="N42" i="22"/>
  <c r="R42" i="22"/>
  <c r="V42" i="22"/>
  <c r="Z42" i="22"/>
  <c r="AD42" i="22"/>
  <c r="T42" i="22"/>
  <c r="AF42" i="22"/>
  <c r="K42" i="22"/>
  <c r="O42" i="22"/>
  <c r="S42" i="22"/>
  <c r="W42" i="22"/>
  <c r="AA42" i="22"/>
  <c r="AE42" i="22"/>
  <c r="I42" i="22"/>
  <c r="L42" i="22"/>
  <c r="AB42" i="22"/>
  <c r="AH33" i="22"/>
  <c r="AH32" i="22"/>
  <c r="AH31" i="22"/>
  <c r="AH30" i="22"/>
  <c r="S39" i="22"/>
  <c r="N6" i="5" s="1"/>
  <c r="P39" i="22"/>
  <c r="K6" i="5" s="1"/>
  <c r="D38" i="5"/>
  <c r="D45" i="5"/>
  <c r="D40" i="5"/>
  <c r="D44" i="5" l="1"/>
  <c r="D46" i="5" s="1"/>
  <c r="D48" i="5" s="1"/>
  <c r="Q39" i="22"/>
  <c r="L6" i="5" s="1"/>
  <c r="L39" i="22"/>
  <c r="G6" i="5" s="1"/>
  <c r="J39" i="22"/>
  <c r="E6" i="5" s="1"/>
  <c r="N39" i="22"/>
  <c r="I6" i="5" s="1"/>
  <c r="U39" i="22"/>
  <c r="P6" i="5" s="1"/>
  <c r="AD52" i="22"/>
  <c r="Y21" i="5" s="1"/>
  <c r="AE52" i="22"/>
  <c r="Z21" i="5" s="1"/>
  <c r="U52" i="22"/>
  <c r="P21" i="5" s="1"/>
  <c r="AA52" i="22"/>
  <c r="V21" i="5" s="1"/>
  <c r="S52" i="22"/>
  <c r="N21" i="5" s="1"/>
  <c r="D23" i="5"/>
  <c r="AC10" i="5"/>
  <c r="D8" i="5"/>
  <c r="AC11" i="5"/>
  <c r="D22" i="5"/>
  <c r="T39" i="22"/>
  <c r="O6" i="5" s="1"/>
  <c r="AG39" i="22"/>
  <c r="AB6" i="5" s="1"/>
  <c r="R39" i="22"/>
  <c r="M6" i="5" s="1"/>
  <c r="K39" i="22"/>
  <c r="F6" i="5" s="1"/>
  <c r="AE39" i="22"/>
  <c r="Z6" i="5" s="1"/>
  <c r="AH51" i="22"/>
  <c r="AH38" i="22"/>
  <c r="AH37" i="22"/>
  <c r="W39" i="22"/>
  <c r="R6" i="5" s="1"/>
  <c r="AH50" i="22"/>
  <c r="Z52" i="22"/>
  <c r="U21" i="5" s="1"/>
  <c r="W52" i="22"/>
  <c r="R21" i="5" s="1"/>
  <c r="AC39" i="22"/>
  <c r="X6" i="5" s="1"/>
  <c r="Y39" i="22"/>
  <c r="T6" i="5" s="1"/>
  <c r="X39" i="22"/>
  <c r="S6" i="5" s="1"/>
  <c r="AH49" i="22"/>
  <c r="AH36" i="22"/>
  <c r="AB39" i="22"/>
  <c r="W6" i="5" s="1"/>
  <c r="W13" i="5" s="1"/>
  <c r="AH48" i="22"/>
  <c r="AH35" i="22"/>
  <c r="I52" i="22"/>
  <c r="D21" i="5" s="1"/>
  <c r="AB52" i="22"/>
  <c r="W21" i="5" s="1"/>
  <c r="M39" i="22"/>
  <c r="H6" i="5" s="1"/>
  <c r="N52" i="22"/>
  <c r="I21" i="5" s="1"/>
  <c r="AF39" i="22"/>
  <c r="AA6" i="5" s="1"/>
  <c r="AC52" i="22"/>
  <c r="Z39" i="22"/>
  <c r="U6" i="5" s="1"/>
  <c r="AA39" i="22"/>
  <c r="V6" i="5" s="1"/>
  <c r="AH34" i="22"/>
  <c r="AH47" i="22"/>
  <c r="V52" i="22"/>
  <c r="Q21" i="5" s="1"/>
  <c r="V39" i="22"/>
  <c r="Q6" i="5" s="1"/>
  <c r="AD39" i="22"/>
  <c r="Y6" i="5" s="1"/>
  <c r="O39" i="22"/>
  <c r="J6" i="5" s="1"/>
  <c r="K52" i="22"/>
  <c r="F21" i="5" s="1"/>
  <c r="AH46" i="22"/>
  <c r="Q52" i="22"/>
  <c r="L21" i="5" s="1"/>
  <c r="M52" i="22"/>
  <c r="H21" i="5" s="1"/>
  <c r="O52" i="22"/>
  <c r="J21" i="5" s="1"/>
  <c r="AF52" i="22"/>
  <c r="AH45" i="22"/>
  <c r="R52" i="22"/>
  <c r="M21" i="5" s="1"/>
  <c r="AH44" i="22"/>
  <c r="J52" i="22"/>
  <c r="E21" i="5" s="1"/>
  <c r="T52" i="22"/>
  <c r="O21" i="5" s="1"/>
  <c r="AH43" i="22"/>
  <c r="AG52" i="22"/>
  <c r="AB21" i="5" s="1"/>
  <c r="P52" i="22"/>
  <c r="K21" i="5" s="1"/>
  <c r="Y52" i="22"/>
  <c r="T21" i="5" s="1"/>
  <c r="L52" i="22"/>
  <c r="G21" i="5" s="1"/>
  <c r="X52" i="22"/>
  <c r="S21" i="5" s="1"/>
  <c r="AH42" i="22"/>
  <c r="I39" i="22"/>
  <c r="D6" i="5" s="1"/>
  <c r="AH29" i="22"/>
  <c r="AC9" i="5"/>
  <c r="D28" i="5" l="1"/>
  <c r="AA21" i="5"/>
  <c r="AA28" i="5" s="1"/>
  <c r="X21" i="5"/>
  <c r="X28" i="5" s="1"/>
  <c r="G28" i="5"/>
  <c r="F28" i="5"/>
  <c r="D7" i="5"/>
  <c r="S28" i="5"/>
  <c r="U28" i="5"/>
  <c r="Y28" i="5"/>
  <c r="P13" i="5"/>
  <c r="Z28" i="5"/>
  <c r="AB13" i="5"/>
  <c r="V28" i="5"/>
  <c r="Z13" i="5"/>
  <c r="H13" i="5"/>
  <c r="R13" i="5"/>
  <c r="N28" i="5"/>
  <c r="U13" i="5"/>
  <c r="P28" i="5"/>
  <c r="AA13" i="5"/>
  <c r="AD8" i="5"/>
  <c r="N13" i="5"/>
  <c r="AB28" i="5"/>
  <c r="J28" i="5"/>
  <c r="L28" i="5"/>
  <c r="O28" i="5"/>
  <c r="K28" i="5"/>
  <c r="R28" i="5"/>
  <c r="T28" i="5"/>
  <c r="AC22" i="5"/>
  <c r="E28" i="5"/>
  <c r="M28" i="5"/>
  <c r="H28" i="5"/>
  <c r="Q28" i="5"/>
  <c r="I28" i="5"/>
  <c r="W28" i="5"/>
  <c r="AH39" i="22"/>
  <c r="V13" i="5"/>
  <c r="S13" i="5"/>
  <c r="E36" i="4"/>
  <c r="F36" i="4" s="1"/>
  <c r="I36" i="4" s="1"/>
  <c r="AD6" i="5"/>
  <c r="J13" i="5"/>
  <c r="AH52" i="22"/>
  <c r="X13" i="5"/>
  <c r="AC6" i="5"/>
  <c r="AC8" i="5"/>
  <c r="AC23" i="5"/>
  <c r="E23" i="4" l="1"/>
  <c r="F23" i="4" s="1"/>
  <c r="I23" i="4" s="1"/>
  <c r="E35" i="4"/>
  <c r="F35" i="4" s="1"/>
  <c r="I35" i="4" s="1"/>
  <c r="E27" i="4"/>
  <c r="F27" i="4" s="1"/>
  <c r="I27" i="4" s="1"/>
  <c r="E34" i="4"/>
  <c r="F34" i="4" s="1"/>
  <c r="I34" i="4" s="1"/>
  <c r="E29" i="4"/>
  <c r="F29" i="4" s="1"/>
  <c r="I29" i="4" s="1"/>
  <c r="E37" i="4"/>
  <c r="F37" i="4" s="1"/>
  <c r="I37" i="4" s="1"/>
  <c r="E40" i="4"/>
  <c r="F40" i="4" s="1"/>
  <c r="I40" i="4" s="1"/>
  <c r="E31" i="4"/>
  <c r="F31" i="4" s="1"/>
  <c r="I31" i="4" s="1"/>
  <c r="E32" i="4"/>
  <c r="F32" i="4" s="1"/>
  <c r="I32" i="4" s="1"/>
  <c r="E21" i="4"/>
  <c r="F21" i="4" s="1"/>
  <c r="I21" i="4" s="1"/>
  <c r="AC21" i="5"/>
  <c r="E13" i="5"/>
  <c r="I13" i="5"/>
  <c r="T13" i="5"/>
  <c r="F13" i="5"/>
  <c r="Y13" i="5"/>
  <c r="G13" i="5"/>
  <c r="M13" i="5"/>
  <c r="Q13" i="5"/>
  <c r="O13" i="5"/>
  <c r="L13" i="5"/>
  <c r="K13" i="5"/>
  <c r="AD7" i="5"/>
  <c r="AC7" i="5"/>
  <c r="E41" i="4"/>
  <c r="F41" i="4" s="1"/>
  <c r="I41" i="4" s="1"/>
  <c r="D16" i="4"/>
  <c r="E39" i="4"/>
  <c r="F39" i="4" s="1"/>
  <c r="I39" i="4" s="1"/>
  <c r="AC26" i="5"/>
  <c r="AC28" i="5" l="1"/>
  <c r="E25" i="4"/>
  <c r="F25" i="4" s="1"/>
  <c r="I25" i="4" s="1"/>
  <c r="E28" i="4"/>
  <c r="F28" i="4" s="1"/>
  <c r="I28" i="4" s="1"/>
  <c r="E38" i="4"/>
  <c r="F38" i="4" s="1"/>
  <c r="I38" i="4" s="1"/>
  <c r="E18" i="4"/>
  <c r="F18" i="4" s="1"/>
  <c r="I18" i="4" s="1"/>
  <c r="E30" i="4"/>
  <c r="F30" i="4" s="1"/>
  <c r="I30" i="4" s="1"/>
  <c r="E19" i="4"/>
  <c r="F19" i="4" s="1"/>
  <c r="I19" i="4" s="1"/>
  <c r="E24" i="4"/>
  <c r="F24" i="4" s="1"/>
  <c r="I24" i="4" s="1"/>
  <c r="E26" i="4"/>
  <c r="F26" i="4" s="1"/>
  <c r="I26" i="4" s="1"/>
  <c r="E33" i="4"/>
  <c r="F33" i="4" s="1"/>
  <c r="I33" i="4" s="1"/>
  <c r="E20" i="4"/>
  <c r="F20" i="4" s="1"/>
  <c r="I20" i="4" s="1"/>
  <c r="E22" i="4"/>
  <c r="F22" i="4" s="1"/>
  <c r="I22" i="4" s="1"/>
  <c r="F16" i="4"/>
  <c r="G16" i="4" s="1"/>
  <c r="I16" i="4" l="1"/>
  <c r="J16" i="4" s="1"/>
  <c r="D12" i="5"/>
  <c r="AD12" i="5" l="1"/>
  <c r="D13" i="5"/>
  <c r="AC12" i="5"/>
  <c r="AC13" i="5" l="1"/>
  <c r="D14" i="5"/>
  <c r="E14" i="5" s="1"/>
  <c r="F14" i="5" s="1"/>
  <c r="G14" i="5" s="1"/>
  <c r="H14" i="5" s="1"/>
  <c r="I14" i="5" s="1"/>
  <c r="J14" i="5" s="1"/>
  <c r="K14" i="5" s="1"/>
  <c r="L14" i="5" s="1"/>
  <c r="M14" i="5" s="1"/>
  <c r="N14" i="5" s="1"/>
  <c r="O14" i="5" s="1"/>
  <c r="P14" i="5" s="1"/>
  <c r="Q14" i="5" s="1"/>
  <c r="R14" i="5" s="1"/>
  <c r="S14" i="5" s="1"/>
  <c r="T14" i="5" s="1"/>
  <c r="U14" i="5" s="1"/>
  <c r="V14" i="5" s="1"/>
  <c r="W14" i="5" s="1"/>
  <c r="X14" i="5" s="1"/>
  <c r="Y14" i="5" s="1"/>
  <c r="Z14" i="5" s="1"/>
  <c r="AA14" i="5" s="1"/>
  <c r="AB14" i="5" s="1"/>
  <c r="E17" i="4"/>
  <c r="F17" i="4" s="1"/>
  <c r="D66" i="5" l="1"/>
  <c r="C67" i="5" s="1"/>
  <c r="G17" i="4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G41" i="4" s="1"/>
  <c r="I17" i="4"/>
  <c r="E8" i="4" s="1"/>
  <c r="F8" i="4" s="1"/>
  <c r="D16" i="5" l="1"/>
  <c r="J17" i="4"/>
  <c r="K17" i="4" s="1"/>
  <c r="E16" i="5" l="1"/>
  <c r="AC15" i="5"/>
  <c r="D50" i="5"/>
  <c r="J18" i="4"/>
  <c r="D55" i="5" l="1"/>
  <c r="D59" i="5"/>
  <c r="D58" i="5"/>
  <c r="F16" i="5"/>
  <c r="K18" i="4"/>
  <c r="J19" i="4"/>
  <c r="G60" i="5" l="1"/>
  <c r="G59" i="5" s="1"/>
  <c r="D60" i="5"/>
  <c r="G16" i="5"/>
  <c r="K19" i="4"/>
  <c r="J20" i="4"/>
  <c r="G58" i="5" l="1"/>
  <c r="E17" i="5" s="1"/>
  <c r="H16" i="5"/>
  <c r="K20" i="4"/>
  <c r="J21" i="4"/>
  <c r="D17" i="5" l="1"/>
  <c r="F17" i="5"/>
  <c r="G17" i="5"/>
  <c r="I16" i="5"/>
  <c r="H17" i="5"/>
  <c r="K21" i="4"/>
  <c r="J22" i="4"/>
  <c r="J16" i="5" l="1"/>
  <c r="I17" i="5"/>
  <c r="K22" i="4"/>
  <c r="J23" i="4"/>
  <c r="K16" i="5" l="1"/>
  <c r="J17" i="5"/>
  <c r="K23" i="4"/>
  <c r="J24" i="4"/>
  <c r="L16" i="5" l="1"/>
  <c r="K17" i="5"/>
  <c r="J25" i="4"/>
  <c r="K24" i="4"/>
  <c r="M16" i="5" l="1"/>
  <c r="L17" i="5"/>
  <c r="K25" i="4"/>
  <c r="J26" i="4"/>
  <c r="N16" i="5" l="1"/>
  <c r="M17" i="5"/>
  <c r="K26" i="4"/>
  <c r="J27" i="4"/>
  <c r="O16" i="5" l="1"/>
  <c r="N17" i="5"/>
  <c r="J28" i="4"/>
  <c r="K27" i="4"/>
  <c r="P16" i="5" l="1"/>
  <c r="O17" i="5"/>
  <c r="J29" i="4"/>
  <c r="K28" i="4"/>
  <c r="Q16" i="5" l="1"/>
  <c r="P17" i="5"/>
  <c r="K29" i="4"/>
  <c r="J30" i="4"/>
  <c r="R16" i="5" l="1"/>
  <c r="Q17" i="5"/>
  <c r="J31" i="4"/>
  <c r="K30" i="4"/>
  <c r="S16" i="5" l="1"/>
  <c r="R17" i="5"/>
  <c r="K31" i="4"/>
  <c r="J32" i="4"/>
  <c r="T16" i="5" l="1"/>
  <c r="S17" i="5"/>
  <c r="K32" i="4"/>
  <c r="J33" i="4"/>
  <c r="U16" i="5" l="1"/>
  <c r="T17" i="5"/>
  <c r="K33" i="4"/>
  <c r="J34" i="4"/>
  <c r="V16" i="5" l="1"/>
  <c r="U17" i="5"/>
  <c r="J35" i="4"/>
  <c r="K34" i="4"/>
  <c r="W16" i="5" l="1"/>
  <c r="V17" i="5"/>
  <c r="K35" i="4"/>
  <c r="J36" i="4"/>
  <c r="K36" i="4" s="1"/>
  <c r="X16" i="5" l="1"/>
  <c r="W17" i="5"/>
  <c r="J37" i="4"/>
  <c r="Y16" i="5" l="1"/>
  <c r="X17" i="5"/>
  <c r="K37" i="4"/>
  <c r="J38" i="4"/>
  <c r="Z16" i="5" l="1"/>
  <c r="Y17" i="5"/>
  <c r="J39" i="4"/>
  <c r="K38" i="4"/>
  <c r="AA16" i="5" l="1"/>
  <c r="Z17" i="5"/>
  <c r="J40" i="4"/>
  <c r="K39" i="4"/>
  <c r="AB16" i="5" l="1"/>
  <c r="AB17" i="5" s="1"/>
  <c r="AA17" i="5"/>
  <c r="K40" i="4"/>
  <c r="J41" i="4"/>
  <c r="K41" i="4" s="1"/>
  <c r="D69" i="5" l="1"/>
  <c r="E9" i="4"/>
  <c r="G70" i="5" l="1"/>
  <c r="G68" i="5"/>
</calcChain>
</file>

<file path=xl/sharedStrings.xml><?xml version="1.0" encoding="utf-8"?>
<sst xmlns="http://schemas.openxmlformats.org/spreadsheetml/2006/main" count="857" uniqueCount="362">
  <si>
    <t>Investimento</t>
  </si>
  <si>
    <t xml:space="preserve">Payback     </t>
  </si>
  <si>
    <t>Poupança prevista</t>
  </si>
  <si>
    <t>Redução de Energia Primária</t>
  </si>
  <si>
    <t>[tep/ano]</t>
  </si>
  <si>
    <t>[€/ano]</t>
  </si>
  <si>
    <t>[%]</t>
  </si>
  <si>
    <t>[ton/ano]</t>
  </si>
  <si>
    <t>Área Util do Pavimento</t>
  </si>
  <si>
    <t>Diagnóstico Energético</t>
  </si>
  <si>
    <t>Dados do Edificio</t>
  </si>
  <si>
    <t>Forma de energia</t>
  </si>
  <si>
    <t>Medida Nº</t>
  </si>
  <si>
    <t>Descrição da medida</t>
  </si>
  <si>
    <t>Cenário Atual (CE)</t>
  </si>
  <si>
    <t>Medida identificada no cenário final (CE)</t>
  </si>
  <si>
    <t>Antes da implementação</t>
  </si>
  <si>
    <t>anos</t>
  </si>
  <si>
    <t>Vida Util Equipamento</t>
  </si>
  <si>
    <t>Depois da implementação</t>
  </si>
  <si>
    <t>TIR</t>
  </si>
  <si>
    <t>ANÁLISE AUXILIAR</t>
  </si>
  <si>
    <t>Ano i</t>
  </si>
  <si>
    <t xml:space="preserve">Cash Flow </t>
  </si>
  <si>
    <t>CF Acumulado</t>
  </si>
  <si>
    <t>Fator Taxa Atualização</t>
  </si>
  <si>
    <t>Cash Flow (atualizado)</t>
  </si>
  <si>
    <t>CF Acumulado (atualizado)</t>
  </si>
  <si>
    <t>n.a.</t>
  </si>
  <si>
    <t>Anos</t>
  </si>
  <si>
    <t>VAL</t>
  </si>
  <si>
    <t>Medidas de E.E que aumentem em pelo menos 2 classes no CE</t>
  </si>
  <si>
    <t>Custo de Investimento de cada medida</t>
  </si>
  <si>
    <t>Poupanças anuais (€ e kWh) geradas por medida</t>
  </si>
  <si>
    <t>Vida util de cada medida</t>
  </si>
  <si>
    <t>Recuperação de Poupanças (RESUMO)</t>
  </si>
  <si>
    <t>Identificação do Beneficiario e Operação</t>
  </si>
  <si>
    <t>Identificação do Edificio a intervencionar:</t>
  </si>
  <si>
    <t>Dados da Entidade e Operação</t>
  </si>
  <si>
    <t>Dados do PQ responsável pela elaboraçao do Diagnostico Energetico</t>
  </si>
  <si>
    <t>Nome do PQ:</t>
  </si>
  <si>
    <t>Nº Carteira Profissional:</t>
  </si>
  <si>
    <t>Descrição da medida (conforme consta no CE)</t>
  </si>
  <si>
    <t>Obs: Classe energetica a alcançar com as medidas incluidas na avaliaçao do cenário final (CE)</t>
  </si>
  <si>
    <t>Tipo de Medidas:</t>
  </si>
  <si>
    <t>i) Intervenções na envolvente opaca dos edifícios, com o objetivo de proceder à instalação de isolamento térmico em paredes, pavimentos, coberturas e caixas de estore;</t>
  </si>
  <si>
    <t>Identificação das medidas a implementar:</t>
  </si>
  <si>
    <t>Tipo de intervenção</t>
  </si>
  <si>
    <t>Descrição da solução técnica</t>
  </si>
  <si>
    <t>Caraterística dos elementos</t>
  </si>
  <si>
    <t>Aplicação de isolamento térmico no pavimento com EPS 150</t>
  </si>
  <si>
    <t>100 mm de isolamento</t>
  </si>
  <si>
    <t>Aplicação de isolamento térmico na cobertura com EPS 150</t>
  </si>
  <si>
    <t>Aplicação de isolamento térmico na cobertura com lajetas térmicas XPS</t>
  </si>
  <si>
    <t>Vidro duplo incolor</t>
  </si>
  <si>
    <t>Vidro duplo low-e</t>
  </si>
  <si>
    <t>Dispositivos de sombreamento (estore veneziano ou equivalente)</t>
  </si>
  <si>
    <t>--</t>
  </si>
  <si>
    <t>Dispositivos de sombreamento (estores de lâminas de cor média)</t>
  </si>
  <si>
    <t>SIM</t>
  </si>
  <si>
    <t>NÃO</t>
  </si>
  <si>
    <t>Medidas identificadas na tabela dos custos - padrão por tecnologia (DGEG)</t>
  </si>
  <si>
    <t>Restantes medidas não identificadas na tabela dos custos - padrão por tecnologia (DGEG)</t>
  </si>
  <si>
    <t>Despesa Elegivel 
Corrigida</t>
  </si>
  <si>
    <t>Poupanças a alcançar com as medidas a implementar (até 25 anos)</t>
  </si>
  <si>
    <t>Nº Medida</t>
  </si>
  <si>
    <t>Total (até 25 anos)</t>
  </si>
  <si>
    <t>Totais</t>
  </si>
  <si>
    <t>ii) Intervenções na envolvente envidraçada dos edifícios, nomeadamente através da substituição de caixilharia com vidro simples, e caixilharia com vidro duplo sem corte térmico, por caixilharia com vidro duplo e corte térmico, ou solução equivalente em termos de desempenho energético, e respetivos dispositivos de sombreamento;</t>
  </si>
  <si>
    <t>iii) Intervenções nos sistemas técnicos instalados, através da substituição dos sistemas existentes por sistemas de elevada eficiência, ou através de intervenções nos sistemas existentes que visem aumentar a sua eficiência energética, nomeadamente integração de água quente solar, incorporação de microgeração, sistemas de iluminação, aquecimento, ventilação e ar condicionado (AVAC);</t>
  </si>
  <si>
    <t>Aquecimento de águas sanitárias (AQS)</t>
  </si>
  <si>
    <t>Sistema solar de circulação forçada (kit), incluindo depósito 500 l, acessórios e tubagem, instalação, testes e transportes</t>
  </si>
  <si>
    <t>Sistema solar de circulação forçada (peças), incluindo depósito 500 l, acessórios e tubagem, instalação, testes e transportes</t>
  </si>
  <si>
    <r>
      <t>1 coletor de 2 m</t>
    </r>
    <r>
      <rPr>
        <vertAlign val="superscript"/>
        <sz val="10"/>
        <color indexed="8"/>
        <rFont val="Calibri"/>
        <family val="2"/>
      </rPr>
      <t>2</t>
    </r>
  </si>
  <si>
    <t>3000</t>
  </si>
  <si>
    <t>AQS e Climatização</t>
  </si>
  <si>
    <t>Até 5 kWe</t>
  </si>
  <si>
    <t>Custo caldeira + 15€/elemento</t>
  </si>
  <si>
    <t>Sistemas de produção de energia</t>
  </si>
  <si>
    <t>Auditoria energéticas</t>
  </si>
  <si>
    <t xml:space="preserve">Edifícios de serviços (escritórios, escolas, instalações desportivas, hotéis e restauração, comércio e hospitais e unidades de saúde) </t>
  </si>
  <si>
    <r>
      <t>Inferior a 1000 m</t>
    </r>
    <r>
      <rPr>
        <vertAlign val="superscript"/>
        <sz val="10"/>
        <color indexed="8"/>
        <rFont val="Calibri"/>
        <family val="2"/>
      </rPr>
      <t>2</t>
    </r>
  </si>
  <si>
    <r>
      <t>Entre 1000 e 2500 m</t>
    </r>
    <r>
      <rPr>
        <vertAlign val="superscript"/>
        <sz val="10"/>
        <color indexed="8"/>
        <rFont val="Calibri"/>
        <family val="2"/>
      </rPr>
      <t>2</t>
    </r>
  </si>
  <si>
    <r>
      <t>Entre 2500 e 10000 m</t>
    </r>
    <r>
      <rPr>
        <vertAlign val="superscript"/>
        <sz val="10"/>
        <color indexed="8"/>
        <rFont val="Calibri"/>
        <family val="2"/>
      </rPr>
      <t>2</t>
    </r>
  </si>
  <si>
    <r>
      <t>Superior a 10000 m</t>
    </r>
    <r>
      <rPr>
        <vertAlign val="superscript"/>
        <sz val="10"/>
        <color indexed="8"/>
        <rFont val="Calibri"/>
        <family val="2"/>
      </rPr>
      <t>2</t>
    </r>
  </si>
  <si>
    <t>iv) Iluminação interior e exterior, excluindo a iluminação pública</t>
  </si>
  <si>
    <t>v) Instalação de sistemas e equipamentos que permitam a gestão de consumos de energia, por forma a contabilizar e gerir os consumos de energia, gerando assim economias e possibilitando a sua transferência entre períodos tarifários</t>
  </si>
  <si>
    <t>Medidas de E.E a implementar para esta tipologia de medida</t>
  </si>
  <si>
    <t>Despesas elegiveis</t>
  </si>
  <si>
    <t>Custo de Investimento em auditorias energeticas</t>
  </si>
  <si>
    <t>Potência</t>
  </si>
  <si>
    <t>Medidas a) i)</t>
  </si>
  <si>
    <t>Medidas a) ii)</t>
  </si>
  <si>
    <t>Medidas a) iii)</t>
  </si>
  <si>
    <t>Medidas a) iv)</t>
  </si>
  <si>
    <t>Medidas a) v)</t>
  </si>
  <si>
    <t>Despesas elegiveis em:</t>
  </si>
  <si>
    <t>Medidas c)</t>
  </si>
  <si>
    <t>Acumulado</t>
  </si>
  <si>
    <t>Estudo Viabilidade Económica</t>
  </si>
  <si>
    <t>Economia Anual (Poupança Energia - Custos (O&amp;M) - Custos Substituição)</t>
  </si>
  <si>
    <t>Taxa Atualização</t>
  </si>
  <si>
    <t>F</t>
  </si>
  <si>
    <t>E</t>
  </si>
  <si>
    <t>D</t>
  </si>
  <si>
    <t>C</t>
  </si>
  <si>
    <t>B-</t>
  </si>
  <si>
    <t>A</t>
  </si>
  <si>
    <t>A+</t>
  </si>
  <si>
    <t>Total</t>
  </si>
  <si>
    <t>O edificio a intervencionar enquadra-se numa grande intervenção?</t>
  </si>
  <si>
    <t>Obs: As intervenções que resultem numa grande intervenção devem obter, no minimo, classe C, e comprovar adicionalmente a subida em pelo menos 2 classes energéticas</t>
  </si>
  <si>
    <t>Nome da Entidade:</t>
  </si>
  <si>
    <t>Nome da Operação:</t>
  </si>
  <si>
    <t xml:space="preserve">Pessoa de Contato: </t>
  </si>
  <si>
    <t xml:space="preserve">Email: </t>
  </si>
  <si>
    <t xml:space="preserve">Telefone: </t>
  </si>
  <si>
    <t>Morada:</t>
  </si>
  <si>
    <t>Localidade:</t>
  </si>
  <si>
    <t>Concelho:</t>
  </si>
  <si>
    <t>Nº Certificado Energético:</t>
  </si>
  <si>
    <t>Data de emissão:</t>
  </si>
  <si>
    <t>Classe Energética Atual:</t>
  </si>
  <si>
    <t>Consumos Estimados Anuais  (kWh/ano):</t>
  </si>
  <si>
    <t>Área total a intervencionar</t>
  </si>
  <si>
    <t>B</t>
  </si>
  <si>
    <t>Até 80 mm de isolamento</t>
  </si>
  <si>
    <t>Substituição de vãos envidraçados por soluções mais eficientes com caixilharia de PVC</t>
  </si>
  <si>
    <t>Até 18 litros/min</t>
  </si>
  <si>
    <t>Até 27 litros/min</t>
  </si>
  <si>
    <t>Até 35 kW</t>
  </si>
  <si>
    <t>Até 30 kW</t>
  </si>
  <si>
    <t>Até 45 kW</t>
  </si>
  <si>
    <t>Até 65 kW</t>
  </si>
  <si>
    <t>Vida Util Equipamento (anos)</t>
  </si>
  <si>
    <t>Vida Util Equipamento/solução
(anos)</t>
  </si>
  <si>
    <t>Custo unitário máximo por equipamento (€)</t>
  </si>
  <si>
    <t>Área interior</t>
  </si>
  <si>
    <t>Sistemas de iluminação</t>
  </si>
  <si>
    <t>Substituição de lâmpadas convencionais por tubos de led</t>
  </si>
  <si>
    <t>Substituição de lâmpadas dicroicas por led</t>
  </si>
  <si>
    <t>Até 250 W/luminária</t>
  </si>
  <si>
    <t>Até 25 W/lâmpada</t>
  </si>
  <si>
    <t>Até 15 W/lâmpada</t>
  </si>
  <si>
    <t>Gás Natural</t>
  </si>
  <si>
    <t>Fonte de energia</t>
  </si>
  <si>
    <t>[€]</t>
  </si>
  <si>
    <r>
      <t xml:space="preserve">
Guião III - 
Ferramenta auxiliar de cálculo do investimento elegível, poupanças líquidas e período de reembolso da subvenção reembolsável.
 </t>
    </r>
    <r>
      <rPr>
        <b/>
        <u/>
        <sz val="10"/>
        <color indexed="8"/>
        <rFont val="Arial"/>
        <family val="2"/>
      </rPr>
      <t xml:space="preserve">Ajuda ao Preenchimento
</t>
    </r>
  </si>
  <si>
    <t>Relativamente:</t>
  </si>
  <si>
    <t>O presente instrumento de trabalho é composto por 10 folhas para preenchimento do beneficiário:</t>
  </si>
  <si>
    <t>1. Identificação Ben. Oper.</t>
  </si>
  <si>
    <t>2. Medidas a).i)</t>
  </si>
  <si>
    <t>3. Medidas a).ii)</t>
  </si>
  <si>
    <t>4. Medidas a).iii)</t>
  </si>
  <si>
    <t>5. Medidas a).iv)</t>
  </si>
  <si>
    <t>6. Medidas a).v)</t>
  </si>
  <si>
    <t>9. Poupanças Totais</t>
  </si>
  <si>
    <t>10. VAL Global até 25 anos</t>
  </si>
  <si>
    <t>Às folhas 2 a 8, devem ser:</t>
  </si>
  <si>
    <t>Data de validade:</t>
  </si>
  <si>
    <t>Certificação Energética (CE)</t>
  </si>
  <si>
    <r>
      <t xml:space="preserve">Redução de fatura esperada com aplicação </t>
    </r>
    <r>
      <rPr>
        <b/>
        <sz val="9"/>
        <rFont val="Calibri"/>
        <family val="2"/>
      </rPr>
      <t xml:space="preserve">da medida </t>
    </r>
  </si>
  <si>
    <t>Custo de reinvestimento por substituição 
(se aplicável)</t>
  </si>
  <si>
    <t>[ano]</t>
  </si>
  <si>
    <t>Poupanças anuais 
 (ano 1)</t>
  </si>
  <si>
    <t>c) Auditorias, estudos, diagnósticos e análises energéticas necessários à realização dos investimentos, e à implementação de Planos de Ação de eficiência energética bem como a avaliação «ex-post» independente que permita a avaliação e o acompanhamento do desempenho e da eficiência energética do investimento;</t>
  </si>
  <si>
    <t>Envolvente opaca</t>
  </si>
  <si>
    <t>Vãos envidraçados</t>
  </si>
  <si>
    <r>
      <t>Aplicação de isolamento térmico em paredes (ETICS)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indexed="8"/>
        <rFont val="Calibri"/>
        <family val="2"/>
      </rPr>
      <t>com EPS 100</t>
    </r>
  </si>
  <si>
    <r>
      <t>Aplicação de isolamento térmico em paredes (ETICS)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indexed="8"/>
        <rFont val="Calibri"/>
        <family val="2"/>
      </rPr>
      <t>com EPS 150</t>
    </r>
  </si>
  <si>
    <t>Substituição de vãos envidraçados por soluções com caixilharia de alumínio com corte térmico</t>
  </si>
  <si>
    <t xml:space="preserve">Despesa Elegivel </t>
  </si>
  <si>
    <t>Despesa Total Elegivel [Medidas a).ii)]</t>
  </si>
  <si>
    <t>Despesa Total Elegivel [Medidas a).i)]</t>
  </si>
  <si>
    <t>Capacidade / Potência</t>
  </si>
  <si>
    <t>[anos]</t>
  </si>
  <si>
    <t>Área útil coberta pelos sistemas e equipamentos</t>
  </si>
  <si>
    <t>Despesa Total Elegivel [Medidas a).iii)]</t>
  </si>
  <si>
    <t>[kW]</t>
  </si>
  <si>
    <t>Coletor adicional</t>
  </si>
  <si>
    <t>Capacidade adicional do depósito</t>
  </si>
  <si>
    <t>N.º coletores/ N.º adicional de depósitos de 500 litros</t>
  </si>
  <si>
    <t>[n.º]</t>
  </si>
  <si>
    <t xml:space="preserve">Sistema solar de circulação forçada (kit), depósito 500 l, acessórios e tubagem, instalação, testes e transportes </t>
  </si>
  <si>
    <t>b).i) Instalação de painéis solares térmicos para produção de água quente sanitária e climatização</t>
  </si>
  <si>
    <t>Medidas b) i)</t>
  </si>
  <si>
    <t>Medidas b) ii)</t>
  </si>
  <si>
    <t>Despesa Total Elegivel [Medidas b).ii)]</t>
  </si>
  <si>
    <t>Despesa Total Elegivel [Medidas b).i)]</t>
  </si>
  <si>
    <t>Despesa Total Elegivel [Medidas a).v)]</t>
  </si>
  <si>
    <t>Despesa Total Elegivel [Medidas a).iv)]</t>
  </si>
  <si>
    <t>Instalação de luminárias LED nos espaços exteriores incluindo montagem</t>
  </si>
  <si>
    <t>Até 75 litros</t>
  </si>
  <si>
    <t>IVA associado (se despesa elegivel)</t>
  </si>
  <si>
    <t>Medidas não identificadas na tabela dos custos - padrão por tecnologia (DGEG)</t>
  </si>
  <si>
    <t>Despesa Total Elegivel corrigida [Medida b).ii)] - Máx 30% Despesa Elegivel Operação</t>
  </si>
  <si>
    <t>7. Medidas b) i)</t>
  </si>
  <si>
    <t>7. Medidas b) ii)</t>
  </si>
  <si>
    <t>8. Medidas c)</t>
  </si>
  <si>
    <t>e adicionalmente por 2 folhas com valores a ter em conta no preenchimentos das folhas 2 a 8:</t>
  </si>
  <si>
    <t>11. Valores-Padrão</t>
  </si>
  <si>
    <t>12. Fatores de Conversão</t>
  </si>
  <si>
    <t>Folha "Valores-Padrão"</t>
  </si>
  <si>
    <t>- Para as soluções técnicas não identificadas nesta folha, devem assumir-se os tempos de vida util das soluções técnicas equiparadas.</t>
  </si>
  <si>
    <t>Folha "Fatores de Conversão"</t>
  </si>
  <si>
    <t>- Preenchidas tendo em conta se as medidas candidatas são enquadraveis em "Medidas identificadas na tabela dos custos - padrão por tecnologia (DGEG)" ou em "Restantes medidas não identificadas na tabela dos custos - padrão por tecnologia (DGEG)"</t>
  </si>
  <si>
    <t>Às folhas 7 e 8, devem ser:</t>
  </si>
  <si>
    <t>São de preenchimento obrigatório:</t>
  </si>
  <si>
    <t>- As folhas 1., 9. e 10.</t>
  </si>
  <si>
    <t>São de preenchimento facultativo,  conforme as tipologias de operação a que o beneficiário se pretende candidatar:</t>
  </si>
  <si>
    <t>-As folhas 2 a 8.</t>
  </si>
  <si>
    <r>
      <t xml:space="preserve">- Preenchidas </t>
    </r>
    <r>
      <rPr>
        <u/>
        <sz val="10"/>
        <color theme="1"/>
        <rFont val="Arial"/>
        <family val="2"/>
      </rPr>
      <t xml:space="preserve">em complemento </t>
    </r>
    <r>
      <rPr>
        <sz val="10"/>
        <color theme="1"/>
        <rFont val="Arial"/>
        <family val="2"/>
      </rPr>
      <t>às tipologias de operação identificadas nas folhas 2 a 6.</t>
    </r>
  </si>
  <si>
    <r>
      <rPr>
        <b/>
        <sz val="10"/>
        <rFont val="Arial"/>
        <family val="2"/>
      </rPr>
      <t>Antes de submeter a sua candidatura no Balcão Único 2020, verifique se anexou todos os ficheiros solicitados,</t>
    </r>
    <r>
      <rPr>
        <b/>
        <sz val="10"/>
        <color rgb="FF0070C0"/>
        <rFont val="Arial"/>
        <family val="2"/>
      </rPr>
      <t xml:space="preserve"> sem os quais a candidatura não poderá ser aprovada!</t>
    </r>
  </si>
  <si>
    <t xml:space="preserve">Folha 1. </t>
  </si>
  <si>
    <t>Folha 2 a 7</t>
  </si>
  <si>
    <t>Folha 8</t>
  </si>
  <si>
    <t>Folha "VAL Global até 25 anos"</t>
  </si>
  <si>
    <t>Folha "Poupanças Totais"</t>
  </si>
  <si>
    <t>Campos para preenchimento e considerações de cada folha:</t>
  </si>
  <si>
    <t>Sistema solar de circulação forçada (peças)</t>
  </si>
  <si>
    <t xml:space="preserve"> Depósito 500 litros</t>
  </si>
  <si>
    <t>Classe Energética Final após a implementação das medidas de melhoria identificadas</t>
  </si>
  <si>
    <t>Classes de desempenho energético</t>
  </si>
  <si>
    <r>
      <t xml:space="preserve">Total Despesas Elegiveis
</t>
    </r>
    <r>
      <rPr>
        <b/>
        <i/>
        <sz val="10"/>
        <color theme="1"/>
        <rFont val="Calibri"/>
        <family val="2"/>
        <scheme val="minor"/>
      </rPr>
      <t>(medidas a), b) e c))</t>
    </r>
  </si>
  <si>
    <t>Investimento Total Elegivel 
(I.T.E)</t>
  </si>
  <si>
    <r>
      <t xml:space="preserve">Não altere a estrutura deste instrumento de trabalho: </t>
    </r>
    <r>
      <rPr>
        <b/>
        <sz val="10"/>
        <color rgb="FF0070C0"/>
        <rFont val="Arial"/>
        <family val="2"/>
      </rPr>
      <t xml:space="preserve">não elimine folhas nem altere a formatação dos campos destinados ao preenchimento do beneficiário.  </t>
    </r>
  </si>
  <si>
    <t xml:space="preserve">Vida útil das medidas </t>
  </si>
  <si>
    <r>
      <t xml:space="preserve">O Projeto gera beneficios financeiros liquidos positivos num periodo máximo de 25 anos?
</t>
    </r>
    <r>
      <rPr>
        <b/>
        <i/>
        <sz val="10"/>
        <color theme="1"/>
        <rFont val="Calibri"/>
        <family val="2"/>
        <scheme val="minor"/>
      </rPr>
      <t>(de acordo com o resultado da folha "VAL Global até 25 anos")</t>
    </r>
  </si>
  <si>
    <t>Poupanças Não Atualizadas para periodo temporal máximo de 25 anos</t>
  </si>
  <si>
    <t>Reembolso mín (70% das poupanças medias anuais para o periodo de analise financeira)</t>
  </si>
  <si>
    <r>
      <t xml:space="preserve">Outras Despesas Elegiveis 
</t>
    </r>
    <r>
      <rPr>
        <b/>
        <i/>
        <sz val="10"/>
        <color theme="1"/>
        <rFont val="Calibri"/>
        <family val="2"/>
        <scheme val="minor"/>
      </rPr>
      <t>(caso aplicável)</t>
    </r>
  </si>
  <si>
    <r>
      <t xml:space="preserve">Período da análise financeira do projeto
</t>
    </r>
    <r>
      <rPr>
        <b/>
        <i/>
        <sz val="10"/>
        <color theme="1"/>
        <rFont val="Calibri"/>
        <family val="2"/>
        <scheme val="minor"/>
      </rPr>
      <t>(até ao máx. de 25 anos)</t>
    </r>
  </si>
  <si>
    <r>
      <t xml:space="preserve">Poupança média anual
</t>
    </r>
    <r>
      <rPr>
        <b/>
        <i/>
        <sz val="10"/>
        <color theme="1"/>
        <rFont val="Calibri"/>
        <family val="2"/>
        <scheme val="minor"/>
      </rPr>
      <t>(para o periodo de analise financeira anterior)</t>
    </r>
  </si>
  <si>
    <t>Apuramento da poupança média anual:</t>
  </si>
  <si>
    <t xml:space="preserve">Apuramento do valor de reembolso semestral e respetiva % de poupança equivalente: </t>
  </si>
  <si>
    <t>1º a penultimo reembolso</t>
  </si>
  <si>
    <t>Último reembolso</t>
  </si>
  <si>
    <t>Nº Reembolsos
(base semestral)</t>
  </si>
  <si>
    <t>Plano de Reembolsos</t>
  </si>
  <si>
    <t>Poupanças Totais €/ano</t>
  </si>
  <si>
    <t>Poupanças Totais kWh/ano</t>
  </si>
  <si>
    <t>Elegibilidade do projeto:</t>
  </si>
  <si>
    <t>Subvenção Não Reembolsável</t>
  </si>
  <si>
    <t>Reinvestimento 
(se aplicavel)</t>
  </si>
  <si>
    <t>Consumo estimado [kWh]</t>
  </si>
  <si>
    <t>N.A.</t>
  </si>
  <si>
    <t>Renováveis</t>
  </si>
  <si>
    <t>GPL</t>
  </si>
  <si>
    <t>Custo Energético</t>
  </si>
  <si>
    <t>Energia Elétrica</t>
  </si>
  <si>
    <t>Gasóleo/Diesel</t>
  </si>
  <si>
    <t>Madeira/Resíduos de Madeira</t>
  </si>
  <si>
    <t>Peletes/Briquetes de Madeira</t>
  </si>
  <si>
    <r>
      <t xml:space="preserve">Redução de consumo esperado com aplicação </t>
    </r>
    <r>
      <rPr>
        <b/>
        <sz val="9"/>
        <rFont val="Calibri"/>
        <family val="2"/>
      </rPr>
      <t>da medida [kWh]</t>
    </r>
  </si>
  <si>
    <r>
      <t>[kWh</t>
    </r>
    <r>
      <rPr>
        <b/>
        <vertAlign val="subscript"/>
        <sz val="9"/>
        <color theme="1"/>
        <rFont val="Calibri"/>
        <family val="2"/>
        <scheme val="minor"/>
      </rPr>
      <t>EP</t>
    </r>
    <r>
      <rPr>
        <b/>
        <sz val="9"/>
        <color theme="1"/>
        <rFont val="Calibri"/>
        <family val="2"/>
        <scheme val="minor"/>
      </rPr>
      <t>/ano]</t>
    </r>
  </si>
  <si>
    <r>
      <t>Redução das emissões de CO</t>
    </r>
    <r>
      <rPr>
        <b/>
        <vertAlign val="subscript"/>
        <sz val="9"/>
        <color theme="1"/>
        <rFont val="Calibri"/>
        <family val="2"/>
        <scheme val="minor"/>
      </rPr>
      <t>2</t>
    </r>
  </si>
  <si>
    <t>Custo Manutenção e Operação anual
(se aplicável)</t>
  </si>
  <si>
    <t>Custos Operação e Manutenção [€/ano]</t>
  </si>
  <si>
    <t>Economia Energia [€/ano]</t>
  </si>
  <si>
    <t>[unidades]</t>
  </si>
  <si>
    <t>Número de reinvestimentos previstos (se aplicável)</t>
  </si>
  <si>
    <t>Ano em que ocorre a primeira substituiçao do Equipamento</t>
  </si>
  <si>
    <r>
      <t>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</si>
  <si>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Custos de reinvestimento por substituição [€]</t>
  </si>
  <si>
    <t>Redução Energética [kWh/ano]</t>
  </si>
  <si>
    <t>Redução Energética [kWh/ano] 
(ano 1)</t>
  </si>
  <si>
    <r>
      <t>[€/m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</si>
  <si>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Valor estimado de Investimento (sem IVA)</t>
  </si>
  <si>
    <r>
      <t>[€</t>
    </r>
    <r>
      <rPr>
        <b/>
        <sz val="9"/>
        <color theme="1"/>
        <rFont val="Calibri"/>
        <family val="2"/>
        <scheme val="minor"/>
      </rPr>
      <t>]</t>
    </r>
  </si>
  <si>
    <t>-</t>
  </si>
  <si>
    <t>Poupanças [€/ano] (100%)</t>
  </si>
  <si>
    <t>Poupanças [kWh/ano] (100%)</t>
  </si>
  <si>
    <t>PCI [MJ/kg]</t>
  </si>
  <si>
    <t>PCI [tep/ton]</t>
  </si>
  <si>
    <t>Fator conversão [tep/kWh]</t>
  </si>
  <si>
    <r>
      <t>Emissões de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Atuais [ton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eq/ano]:</t>
    </r>
  </si>
  <si>
    <t>Custo Unitário Energia [€/kWh]:</t>
  </si>
  <si>
    <t>Custos Estimados Anuais [€/ano]:</t>
  </si>
  <si>
    <t>Para efeitos de contabilização das poupanças liquidas, é tido em conta o valor das poupanças anuais no ano 1 de cada medida, e automaticamente extendidas até à conclusão da sua vida útil. 
Caso tenha sido considerado o reinvestimento numa determinada medida (tendo-se preenchido para esse efeito os campos relativos ao valor de reinvestimento e o nº de reinvestimentos previstos), o impato dessas poupanças será considerado automaticamente até ao fim de um novo periodo de vida útil.
A determinação das reduções de consumo energético é feita automaticamente.</t>
  </si>
  <si>
    <t>Caldeira mural de condensação - Até 30 kW</t>
  </si>
  <si>
    <t>Caldeira mural de condensação - Até 45 kW</t>
  </si>
  <si>
    <t>Caldeira mural de condensação - Até 65 kW</t>
  </si>
  <si>
    <t>Sistema Solar fotovoltaico - Mais de 20 kWp</t>
  </si>
  <si>
    <t>Investimento Total [Medidas a).i)]</t>
  </si>
  <si>
    <t>Consumo de Energia Primária</t>
  </si>
  <si>
    <t>Até 1,5 kWp</t>
  </si>
  <si>
    <r>
      <t>3 coletores (6 m</t>
    </r>
    <r>
      <rPr>
        <vertAlign val="superscript"/>
        <sz val="10"/>
        <color indexed="8"/>
        <rFont val="Calibri"/>
        <family val="2"/>
      </rPr>
      <t>2</t>
    </r>
    <r>
      <rPr>
        <sz val="10"/>
        <color indexed="8"/>
        <rFont val="Calibri"/>
        <family val="2"/>
      </rPr>
      <t>)</t>
    </r>
  </si>
  <si>
    <r>
      <t>6 coletores (12 m</t>
    </r>
    <r>
      <rPr>
        <vertAlign val="superscript"/>
        <sz val="10"/>
        <color indexed="8"/>
        <rFont val="Calibri"/>
        <family val="2"/>
      </rPr>
      <t>2</t>
    </r>
    <r>
      <rPr>
        <sz val="10"/>
        <color indexed="8"/>
        <rFont val="Calibri"/>
        <family val="2"/>
      </rPr>
      <t>)</t>
    </r>
  </si>
  <si>
    <r>
      <t>4 coletores (8 m</t>
    </r>
    <r>
      <rPr>
        <vertAlign val="superscript"/>
        <sz val="10"/>
        <color indexed="8"/>
        <rFont val="Calibri"/>
        <family val="2"/>
      </rPr>
      <t>2</t>
    </r>
    <r>
      <rPr>
        <sz val="10"/>
        <color indexed="8"/>
        <rFont val="Calibri"/>
        <family val="2"/>
      </rPr>
      <t>)</t>
    </r>
  </si>
  <si>
    <t>Sistema solar de circulação forçada (peças): número adicional de depósitos para além do inicial (inclui vasos de expansão e grupo de circulação) - Depósito 500 litros</t>
  </si>
  <si>
    <t>Sistema solar de circulação forçada (peças): coletor adicional de 2 m2</t>
  </si>
  <si>
    <t>Investimento Total [Medidas a).ii)]</t>
  </si>
  <si>
    <t>Investimento Total [Medida c)]</t>
  </si>
  <si>
    <t>Despesa Total Elegivel [Medida c)]</t>
  </si>
  <si>
    <t>Investimento Total [Medidas b).ii)]</t>
  </si>
  <si>
    <t>Investimento Total [Medidas a).iii)]</t>
  </si>
  <si>
    <t>Investimento Total [Medidas a).iv)]</t>
  </si>
  <si>
    <t>Investimento Total [Medidas a).v)]</t>
  </si>
  <si>
    <t>Investimento Total [Medidas b).i)]</t>
  </si>
  <si>
    <r>
      <t>Fator conversão [kWh</t>
    </r>
    <r>
      <rPr>
        <vertAlign val="subscript"/>
        <sz val="10"/>
        <color theme="1"/>
        <rFont val="Calibri"/>
        <family val="2"/>
        <scheme val="minor"/>
      </rPr>
      <t>EP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</si>
  <si>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e/tep]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</si>
  <si>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</si>
  <si>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</si>
  <si>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e/GJ]</t>
    </r>
  </si>
  <si>
    <t>Somatório dos elementos de todos os radiadores (se aplicável)</t>
  </si>
  <si>
    <t xml:space="preserve"> Até 65 kW</t>
  </si>
  <si>
    <r>
      <t>Fatores de conversão 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e tep (Despacho n.º 17313/2008 e Despacho n.º 15793-D/2013)</t>
    </r>
  </si>
  <si>
    <r>
      <t>Custo unitário máximo
(€/m</t>
    </r>
    <r>
      <rPr>
        <b/>
        <vertAlign val="superscript"/>
        <sz val="10"/>
        <color rgb="FFFFFFFF"/>
        <rFont val="Calibri"/>
        <family val="2"/>
        <scheme val="minor"/>
      </rPr>
      <t>2</t>
    </r>
    <r>
      <rPr>
        <b/>
        <sz val="10"/>
        <color rgb="FFFFFFFF"/>
        <rFont val="Calibri"/>
        <family val="2"/>
        <scheme val="minor"/>
      </rPr>
      <t>)</t>
    </r>
  </si>
  <si>
    <t>Custo unitário máximo por unidade de potência (€/W)</t>
  </si>
  <si>
    <t>Mais de 20 kWp</t>
  </si>
  <si>
    <r>
      <t>Sistema solar de circulação forçada (peças): coletor adicional de 2 m</t>
    </r>
    <r>
      <rPr>
        <vertAlign val="superscript"/>
        <sz val="10"/>
        <color theme="1"/>
        <rFont val="Calibri"/>
        <family val="2"/>
        <scheme val="minor"/>
      </rPr>
      <t>2</t>
    </r>
  </si>
  <si>
    <t>Entre 1,5 a 20 kWp</t>
  </si>
  <si>
    <t>Sistema Solar fotovoltaico - Entre 1,5 a 20 kWp</t>
  </si>
  <si>
    <t>Módulos fotovoltaicos com estrutura e inversor - Até 1,5 kWp</t>
  </si>
  <si>
    <t>Poupanças acumuladas não atualizadas por medida (preenchimento automático)</t>
  </si>
  <si>
    <t>Poupanças acumuladas não atualizadas de todas as medidas (preenchimento automático)</t>
  </si>
  <si>
    <t>Despesas Elegiveis em medidas de eficiencia energetica e auditorias (preenchimento automático)</t>
  </si>
  <si>
    <t>Outras Despesas Elegiveis (ex: assessorias ligadas à operação, desde que devidamente identificadas no mapa de despesas da candidatura)</t>
  </si>
  <si>
    <t>Periodo temporal necessário para recuperaçao do apoio (preenchimento automático)</t>
  </si>
  <si>
    <t>Verificação de projeto VAL&gt;0 (preenchimento automático)</t>
  </si>
  <si>
    <t>- Um projeto que apresente apenas o preenchimento das folhas 7 e/ou 8 não é elegivel!</t>
  </si>
  <si>
    <t>Obs: Tarifa determinada com base nas faturas do ultimo ano de consumos, ou em último caso com base nos valores constante no CE.</t>
  </si>
  <si>
    <t>Restantes fontes (selecionar da lista de fontes disponivel)</t>
  </si>
  <si>
    <t>Quadro Valor de Apoio a atribuir:</t>
  </si>
  <si>
    <t>Quadro Investimento Total e Elegivel:</t>
  </si>
  <si>
    <t>Valores apurados 
(tendo em conta as despesas elegiveis)</t>
  </si>
  <si>
    <t>Valores ajustados 
(tendo em conta os limites de dotação financeira)</t>
  </si>
  <si>
    <r>
      <t xml:space="preserve">Subvenção Reembolsável 
</t>
    </r>
    <r>
      <rPr>
        <b/>
        <i/>
        <sz val="11"/>
        <color theme="1"/>
        <rFont val="Calibri"/>
        <family val="2"/>
        <scheme val="minor"/>
      </rPr>
      <t>(a devolver)</t>
    </r>
  </si>
  <si>
    <r>
      <t>Subvenção Reembolsável</t>
    </r>
    <r>
      <rPr>
        <b/>
        <i/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(</t>
    </r>
    <r>
      <rPr>
        <b/>
        <i/>
        <sz val="11"/>
        <color theme="1"/>
        <rFont val="Calibri"/>
        <family val="2"/>
        <scheme val="minor"/>
      </rPr>
      <t>a devolver)</t>
    </r>
  </si>
  <si>
    <t xml:space="preserve">Quadro Poupança Média Anual e  Valor de Reembolso Semestral </t>
  </si>
  <si>
    <t>Potência a instalar</t>
  </si>
  <si>
    <t>Máximos</t>
  </si>
  <si>
    <t>Mínimos</t>
  </si>
  <si>
    <r>
      <t>[litros</t>
    </r>
    <r>
      <rPr>
        <b/>
        <sz val="9"/>
        <color theme="1"/>
        <rFont val="Calibri"/>
        <family val="2"/>
      </rPr>
      <t>÷</t>
    </r>
    <r>
      <rPr>
        <b/>
        <sz val="9"/>
        <color theme="1"/>
        <rFont val="Calibri"/>
        <family val="2"/>
        <scheme val="minor"/>
      </rPr>
      <t>min / litros / kW]</t>
    </r>
  </si>
  <si>
    <r>
      <t>Área Util do Pavimento (m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):</t>
    </r>
  </si>
  <si>
    <t>Investimento (e valor residual, se aplicável)</t>
  </si>
  <si>
    <t>Medida de Melhoria incluida na avaliação do cenário final do CE?</t>
  </si>
  <si>
    <t>Propostas de Medidas de Melhoria Identificadas no CE e necessárias à subida, em pelo menos, de 2 classes energéticas</t>
  </si>
  <si>
    <t>Avaliação "Ex-Ante", sujeita a custo - padrão (DGEG)</t>
  </si>
  <si>
    <r>
      <t>Área
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</si>
  <si>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r>
      <t>Intervalo aplicável 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</si>
  <si>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Medidas não identificadas na tabela dos custos-padrão, nomeadamente, a atualização do CE e a Avaliação "Ex-Post"</t>
  </si>
  <si>
    <t>% da Poupança líquida considerada</t>
  </si>
  <si>
    <t>Obs: Deverão ser incluidas todas as restantes despesas, além das já incluidas nas medidas a), b) e c), necessárias à execução da operação (ex.: actividades preparatórias, assessorias, licenciamentos, fiscalização/acompanhamento da obra, entre outras).</t>
  </si>
  <si>
    <t>- Para efeitos de aplicação de custos-padrão de tecnologias e superficies (quando aplicavel), bem como do tempo de vida util dos equipamentos, são considerados os valores identificados nesta folha (preenchimento automático)</t>
  </si>
  <si>
    <t>- Para efeitos de conversão de unidades de energia para "tep" e "kgCO2", a utilizar nas folhas 2 a 7, são considerados os fatores de conversão identificados nesta folha (preenchimento automático</t>
  </si>
  <si>
    <t xml:space="preserve">Total </t>
  </si>
  <si>
    <r>
      <t xml:space="preserve">Limite de dotação financeira
</t>
    </r>
    <r>
      <rPr>
        <i/>
        <sz val="11"/>
        <color theme="1"/>
        <rFont val="Calibri"/>
        <family val="2"/>
        <scheme val="minor"/>
      </rPr>
      <t>(95% do I.T.E, até ao máx. de 5M€ ou 15 M€, no caso de consumos anuais superiores a 15 GWh/ano</t>
    </r>
    <r>
      <rPr>
        <b/>
        <i/>
        <sz val="11"/>
        <color theme="1"/>
        <rFont val="Calibri"/>
        <family val="2"/>
        <scheme val="minor"/>
      </rPr>
      <t>)</t>
    </r>
  </si>
  <si>
    <t>Investimento Total ((medidas a) e b))</t>
  </si>
  <si>
    <r>
      <t xml:space="preserve">Investimento Total 
</t>
    </r>
    <r>
      <rPr>
        <b/>
        <i/>
        <sz val="11"/>
        <color theme="1"/>
        <rFont val="Calibri"/>
        <family val="2"/>
        <scheme val="minor"/>
      </rPr>
      <t>(medidas a), b) e c))</t>
    </r>
  </si>
  <si>
    <t>(versão 1, alterada a 14 de dezembro de 2016)</t>
  </si>
  <si>
    <t>Esquentador compacto, ventilado e estanque (adequado para apoio ao solar térmico) - Até 18l/min</t>
  </si>
  <si>
    <t>Esquentador de alta capacidade- até 27 l/min</t>
  </si>
  <si>
    <t>Termoacumulador elétrico 2 kW - Até 75 l</t>
  </si>
  <si>
    <t>Caldeira mural convencional a gás - Até 35 kW</t>
  </si>
  <si>
    <t>Bomba de calor ar-água (unidade exterior/unidade interior) - Até 5kWe</t>
  </si>
  <si>
    <t>Caldeira mural com radiadores constituídos por elementos - Até 65 kW</t>
  </si>
  <si>
    <t>b).ii) Instalação de sistemas de produção de energia elétrica para autoconsumo a partir de fontes de energia renovável</t>
  </si>
  <si>
    <t>Valor máx. elegível por aplicação de Custo Padrão (sem IVA)</t>
  </si>
  <si>
    <r>
      <t xml:space="preserve">Nº anos necessario para reembolso do apoio a atribuir
</t>
    </r>
    <r>
      <rPr>
        <b/>
        <i/>
        <sz val="10"/>
        <color theme="1"/>
        <rFont val="Calibri"/>
        <family val="2"/>
        <scheme val="minor"/>
      </rPr>
      <t>(pelo menos 70% poupança média anual)</t>
    </r>
  </si>
  <si>
    <r>
      <t xml:space="preserve">Valor de reembolso anual ajustado 
</t>
    </r>
    <r>
      <rPr>
        <b/>
        <i/>
        <sz val="10"/>
        <color theme="1"/>
        <rFont val="Calibri"/>
        <family val="2"/>
        <scheme val="minor"/>
      </rPr>
      <t>(para o Nº anos calculado anteriormente)</t>
    </r>
  </si>
  <si>
    <t>Fator conversão [kWh/MJ]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</si>
</sst>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_-* #,##0\ &quot;€&quot;_-;\-* #,##0\ &quot;€&quot;_-;_-* &quot;-&quot;??\ &quot;€&quot;_-;_-@_-"/>
    <numFmt numFmtId="166" formatCode="_-[$€-2]\ * #,##0.00_-;\-[$€-2]\ * #,##0.00_-;_-[$€-2]\ * &quot;-&quot;??_-;_-@_-"/>
    <numFmt numFmtId="167" formatCode="#,##0.00\ &quot;€&quot;"/>
    <numFmt numFmtId="168" formatCode="#,##0.0"/>
    <numFmt numFmtId="169" formatCode="0.0"/>
    <numFmt numFmtId="170" formatCode="0.000"/>
    <numFmt numFmtId="171" formatCode="0.0000"/>
    <numFmt numFmtId="172" formatCode="0.00000000"/>
  </numFmts>
  <fonts count="55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vertAlign val="superscript"/>
      <sz val="10"/>
      <color indexed="8"/>
      <name val="Calibri"/>
      <family val="2"/>
    </font>
    <font>
      <b/>
      <u/>
      <sz val="10"/>
      <color indexed="8"/>
      <name val="Arial"/>
      <family val="2"/>
    </font>
    <font>
      <b/>
      <sz val="9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8"/>
      <name val="Calibri"/>
      <family val="2"/>
    </font>
    <font>
      <sz val="11"/>
      <color theme="8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8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Calibri"/>
      <family val="2"/>
      <scheme val="minor"/>
    </font>
    <font>
      <b/>
      <sz val="9"/>
      <color rgb="FF000000"/>
      <name val="Calibri"/>
      <family val="2"/>
    </font>
    <font>
      <sz val="10"/>
      <color rgb="FFFFFFFF"/>
      <name val="Calibri"/>
      <family val="2"/>
      <scheme val="minor"/>
    </font>
    <font>
      <b/>
      <u/>
      <sz val="10"/>
      <color theme="1"/>
      <name val="Arial"/>
      <family val="2"/>
    </font>
    <font>
      <u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70C0"/>
      <name val="Arial"/>
      <family val="2"/>
    </font>
    <font>
      <b/>
      <sz val="10"/>
      <name val="Arial"/>
      <family val="2"/>
    </font>
    <font>
      <b/>
      <vertAlign val="subscript"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0"/>
      <color theme="0" tint="-0.34998626667073579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vertAlign val="superscript"/>
      <sz val="9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color rgb="FFFF0000"/>
      <name val="Calibri"/>
      <family val="2"/>
      <scheme val="minor"/>
    </font>
    <font>
      <vertAlign val="subscript"/>
      <sz val="10"/>
      <color theme="1"/>
      <name val="Calibri"/>
      <family val="2"/>
      <scheme val="minor"/>
    </font>
    <font>
      <b/>
      <vertAlign val="superscript"/>
      <sz val="10"/>
      <color rgb="FFFFFFFF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u/>
      <sz val="9"/>
      <color theme="8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8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704">
    <xf numFmtId="0" fontId="0" fillId="0" borderId="0" xfId="0"/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0" fontId="0" fillId="0" borderId="5" xfId="0" applyBorder="1" applyAlignment="1" applyProtection="1">
      <alignment horizontal="left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21" xfId="0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0" fontId="15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0" fillId="0" borderId="18" xfId="0" applyFill="1" applyBorder="1" applyAlignment="1" applyProtection="1">
      <alignment horizontal="left" vertical="center"/>
      <protection hidden="1"/>
    </xf>
    <xf numFmtId="0" fontId="0" fillId="0" borderId="19" xfId="0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center" vertical="center"/>
      <protection hidden="1"/>
    </xf>
    <xf numFmtId="0" fontId="0" fillId="0" borderId="51" xfId="0" applyFill="1" applyBorder="1" applyAlignment="1" applyProtection="1">
      <alignment horizontal="left" vertical="center"/>
      <protection hidden="1"/>
    </xf>
    <xf numFmtId="0" fontId="0" fillId="0" borderId="3" xfId="0" applyFill="1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left" vertical="top" wrapText="1"/>
      <protection hidden="1"/>
    </xf>
    <xf numFmtId="14" fontId="0" fillId="0" borderId="3" xfId="0" applyNumberFormat="1" applyFill="1" applyBorder="1" applyAlignment="1" applyProtection="1">
      <alignment horizontal="left" vertical="center"/>
      <protection hidden="1"/>
    </xf>
    <xf numFmtId="2" fontId="0" fillId="0" borderId="3" xfId="0" applyNumberFormat="1" applyFill="1" applyBorder="1" applyAlignment="1" applyProtection="1">
      <alignment horizontal="left" vertical="center"/>
      <protection hidden="1"/>
    </xf>
    <xf numFmtId="0" fontId="8" fillId="0" borderId="3" xfId="0" applyFont="1" applyFill="1" applyBorder="1" applyAlignment="1" applyProtection="1">
      <alignment horizontal="center" vertical="center"/>
      <protection hidden="1"/>
    </xf>
    <xf numFmtId="2" fontId="0" fillId="0" borderId="3" xfId="0" applyNumberFormat="1" applyFill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horizontal="right" vertical="center" wrapText="1"/>
      <protection hidden="1"/>
    </xf>
    <xf numFmtId="0" fontId="13" fillId="15" borderId="3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horizontal="right" vertical="center" wrapText="1"/>
      <protection hidden="1"/>
    </xf>
    <xf numFmtId="167" fontId="6" fillId="0" borderId="3" xfId="1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left" vertical="center" wrapText="1"/>
      <protection hidden="1"/>
    </xf>
    <xf numFmtId="167" fontId="6" fillId="14" borderId="3" xfId="1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0" fontId="21" fillId="0" borderId="0" xfId="0" applyFont="1" applyBorder="1" applyAlignment="1" applyProtection="1">
      <alignment horizontal="left" vertical="center"/>
      <protection hidden="1"/>
    </xf>
    <xf numFmtId="0" fontId="21" fillId="0" borderId="15" xfId="0" applyFont="1" applyBorder="1" applyAlignment="1" applyProtection="1">
      <alignment horizontal="center" vertical="center"/>
      <protection hidden="1"/>
    </xf>
    <xf numFmtId="0" fontId="0" fillId="0" borderId="19" xfId="0" applyFill="1" applyBorder="1" applyAlignment="1" applyProtection="1">
      <alignment horizontal="center" vertical="center"/>
      <protection hidden="1"/>
    </xf>
    <xf numFmtId="0" fontId="23" fillId="0" borderId="0" xfId="0" applyFont="1" applyBorder="1" applyAlignment="1" applyProtection="1">
      <alignment horizontal="center" vertical="center" wrapText="1"/>
      <protection hidden="1"/>
    </xf>
    <xf numFmtId="0" fontId="23" fillId="0" borderId="15" xfId="0" applyFont="1" applyBorder="1" applyAlignment="1" applyProtection="1">
      <alignment horizontal="center" vertical="center" wrapText="1"/>
      <protection hidden="1"/>
    </xf>
    <xf numFmtId="0" fontId="0" fillId="0" borderId="3" xfId="0" applyFill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11" fillId="6" borderId="26" xfId="0" applyFont="1" applyFill="1" applyBorder="1" applyAlignment="1" applyProtection="1">
      <alignment horizontal="center" vertical="center" wrapText="1"/>
      <protection hidden="1"/>
    </xf>
    <xf numFmtId="0" fontId="11" fillId="6" borderId="27" xfId="0" applyFont="1" applyFill="1" applyBorder="1" applyAlignment="1" applyProtection="1">
      <alignment horizontal="center" vertical="center" wrapText="1"/>
      <protection hidden="1"/>
    </xf>
    <xf numFmtId="0" fontId="12" fillId="9" borderId="9" xfId="0" applyFont="1" applyFill="1" applyBorder="1" applyAlignment="1" applyProtection="1">
      <alignment horizontal="left" vertical="center" wrapText="1"/>
      <protection hidden="1"/>
    </xf>
    <xf numFmtId="0" fontId="12" fillId="9" borderId="9" xfId="0" applyFont="1" applyFill="1" applyBorder="1" applyAlignment="1" applyProtection="1">
      <alignment horizontal="center" vertical="center" wrapText="1"/>
      <protection hidden="1"/>
    </xf>
    <xf numFmtId="0" fontId="12" fillId="9" borderId="15" xfId="0" applyFont="1" applyFill="1" applyBorder="1" applyAlignment="1" applyProtection="1">
      <alignment horizontal="center" vertical="center" wrapText="1"/>
      <protection hidden="1"/>
    </xf>
    <xf numFmtId="0" fontId="12" fillId="10" borderId="9" xfId="0" applyFont="1" applyFill="1" applyBorder="1" applyAlignment="1" applyProtection="1">
      <alignment horizontal="left" vertical="center" wrapText="1"/>
      <protection hidden="1"/>
    </xf>
    <xf numFmtId="0" fontId="12" fillId="10" borderId="9" xfId="0" applyFont="1" applyFill="1" applyBorder="1" applyAlignment="1" applyProtection="1">
      <alignment horizontal="center" vertical="center" wrapText="1"/>
      <protection hidden="1"/>
    </xf>
    <xf numFmtId="0" fontId="12" fillId="8" borderId="27" xfId="0" applyFont="1" applyFill="1" applyBorder="1" applyAlignment="1" applyProtection="1">
      <alignment horizontal="left" vertical="center" wrapText="1"/>
      <protection hidden="1"/>
    </xf>
    <xf numFmtId="0" fontId="12" fillId="8" borderId="27" xfId="0" applyFont="1" applyFill="1" applyBorder="1" applyAlignment="1" applyProtection="1">
      <alignment horizontal="center" vertical="center" wrapText="1"/>
      <protection hidden="1"/>
    </xf>
    <xf numFmtId="0" fontId="0" fillId="8" borderId="0" xfId="0" applyFill="1" applyAlignment="1" applyProtection="1">
      <alignment horizontal="center"/>
      <protection hidden="1"/>
    </xf>
    <xf numFmtId="0" fontId="12" fillId="8" borderId="9" xfId="0" applyFont="1" applyFill="1" applyBorder="1" applyAlignment="1" applyProtection="1">
      <alignment horizontal="left" vertical="center" wrapText="1"/>
      <protection hidden="1"/>
    </xf>
    <xf numFmtId="0" fontId="12" fillId="8" borderId="9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/>
      <protection hidden="1"/>
    </xf>
    <xf numFmtId="0" fontId="12" fillId="12" borderId="9" xfId="0" applyFont="1" applyFill="1" applyBorder="1" applyAlignment="1" applyProtection="1">
      <alignment horizontal="left" vertical="center" wrapText="1"/>
      <protection hidden="1"/>
    </xf>
    <xf numFmtId="0" fontId="12" fillId="12" borderId="9" xfId="0" applyFont="1" applyFill="1" applyBorder="1" applyAlignment="1" applyProtection="1">
      <alignment horizontal="center" vertical="center" wrapText="1"/>
      <protection hidden="1"/>
    </xf>
    <xf numFmtId="0" fontId="11" fillId="6" borderId="21" xfId="0" applyFont="1" applyFill="1" applyBorder="1" applyAlignment="1" applyProtection="1">
      <alignment horizontal="center" vertical="center" wrapText="1"/>
      <protection hidden="1"/>
    </xf>
    <xf numFmtId="0" fontId="22" fillId="16" borderId="27" xfId="0" applyFont="1" applyFill="1" applyBorder="1" applyAlignment="1" applyProtection="1">
      <alignment horizontal="left" vertical="center" wrapText="1"/>
      <protection hidden="1"/>
    </xf>
    <xf numFmtId="0" fontId="22" fillId="16" borderId="27" xfId="0" applyFont="1" applyFill="1" applyBorder="1" applyAlignment="1" applyProtection="1">
      <alignment horizontal="center" vertical="center" wrapText="1"/>
      <protection hidden="1"/>
    </xf>
    <xf numFmtId="0" fontId="22" fillId="16" borderId="17" xfId="0" applyFont="1" applyFill="1" applyBorder="1" applyAlignment="1" applyProtection="1">
      <alignment horizontal="center" vertical="center" wrapText="1"/>
      <protection hidden="1"/>
    </xf>
    <xf numFmtId="0" fontId="22" fillId="9" borderId="6" xfId="0" applyFont="1" applyFill="1" applyBorder="1" applyAlignment="1" applyProtection="1">
      <alignment horizontal="center" vertical="center" wrapText="1"/>
      <protection hidden="1"/>
    </xf>
    <xf numFmtId="0" fontId="22" fillId="9" borderId="35" xfId="0" applyFont="1" applyFill="1" applyBorder="1" applyAlignment="1" applyProtection="1">
      <alignment horizontal="center" vertical="center" wrapText="1"/>
      <protection hidden="1"/>
    </xf>
    <xf numFmtId="0" fontId="12" fillId="11" borderId="27" xfId="0" applyFont="1" applyFill="1" applyBorder="1" applyAlignment="1" applyProtection="1">
      <alignment horizontal="left" vertical="center" wrapText="1"/>
      <protection hidden="1"/>
    </xf>
    <xf numFmtId="0" fontId="12" fillId="11" borderId="27" xfId="0" applyFont="1" applyFill="1" applyBorder="1" applyAlignment="1" applyProtection="1">
      <alignment horizontal="center" vertical="center" wrapText="1"/>
      <protection hidden="1"/>
    </xf>
    <xf numFmtId="0" fontId="12" fillId="11" borderId="17" xfId="0" applyFont="1" applyFill="1" applyBorder="1" applyAlignment="1" applyProtection="1">
      <alignment horizontal="center" vertical="center" wrapText="1"/>
      <protection hidden="1"/>
    </xf>
    <xf numFmtId="0" fontId="12" fillId="9" borderId="35" xfId="0" applyFont="1" applyFill="1" applyBorder="1" applyAlignment="1" applyProtection="1">
      <alignment horizontal="center" vertical="center" wrapText="1"/>
      <protection hidden="1"/>
    </xf>
    <xf numFmtId="0" fontId="12" fillId="11" borderId="9" xfId="0" applyFont="1" applyFill="1" applyBorder="1" applyAlignment="1" applyProtection="1">
      <alignment horizontal="left" vertical="center" wrapText="1"/>
      <protection hidden="1"/>
    </xf>
    <xf numFmtId="0" fontId="12" fillId="11" borderId="9" xfId="0" applyFont="1" applyFill="1" applyBorder="1" applyAlignment="1" applyProtection="1">
      <alignment horizontal="center" vertical="center" wrapText="1"/>
      <protection hidden="1"/>
    </xf>
    <xf numFmtId="0" fontId="12" fillId="11" borderId="8" xfId="0" applyFont="1" applyFill="1" applyBorder="1" applyAlignment="1" applyProtection="1">
      <alignment horizontal="center" vertical="center" wrapText="1"/>
      <protection hidden="1"/>
    </xf>
    <xf numFmtId="0" fontId="12" fillId="9" borderId="22" xfId="0" applyFont="1" applyFill="1" applyBorder="1" applyAlignment="1" applyProtection="1">
      <alignment horizontal="center" vertical="center" wrapText="1"/>
      <protection hidden="1"/>
    </xf>
    <xf numFmtId="0" fontId="12" fillId="7" borderId="27" xfId="0" applyFont="1" applyFill="1" applyBorder="1" applyAlignment="1" applyProtection="1">
      <alignment horizontal="left" vertical="center" wrapText="1"/>
      <protection hidden="1"/>
    </xf>
    <xf numFmtId="0" fontId="12" fillId="7" borderId="27" xfId="0" applyFont="1" applyFill="1" applyBorder="1" applyAlignment="1" applyProtection="1">
      <alignment horizontal="center" vertical="center" wrapText="1"/>
      <protection hidden="1"/>
    </xf>
    <xf numFmtId="0" fontId="12" fillId="7" borderId="9" xfId="0" applyFont="1" applyFill="1" applyBorder="1" applyAlignment="1" applyProtection="1">
      <alignment horizontal="left" vertical="center" wrapText="1"/>
      <protection hidden="1"/>
    </xf>
    <xf numFmtId="0" fontId="12" fillId="7" borderId="9" xfId="0" applyFont="1" applyFill="1" applyBorder="1" applyAlignment="1" applyProtection="1">
      <alignment horizontal="center" vertical="center" wrapText="1"/>
      <protection hidden="1"/>
    </xf>
    <xf numFmtId="0" fontId="0" fillId="0" borderId="21" xfId="0" applyBorder="1" applyProtection="1">
      <protection hidden="1"/>
    </xf>
    <xf numFmtId="0" fontId="0" fillId="0" borderId="4" xfId="0" applyBorder="1" applyProtection="1">
      <protection hidden="1"/>
    </xf>
    <xf numFmtId="0" fontId="0" fillId="0" borderId="23" xfId="0" applyBorder="1" applyProtection="1">
      <protection hidden="1"/>
    </xf>
    <xf numFmtId="0" fontId="0" fillId="0" borderId="3" xfId="0" applyBorder="1" applyProtection="1">
      <protection hidden="1"/>
    </xf>
    <xf numFmtId="0" fontId="8" fillId="0" borderId="0" xfId="0" applyFont="1" applyFill="1" applyBorder="1" applyAlignment="1" applyProtection="1">
      <alignment horizontal="center"/>
      <protection hidden="1"/>
    </xf>
    <xf numFmtId="0" fontId="0" fillId="0" borderId="0" xfId="0" applyFill="1" applyBorder="1" applyProtection="1">
      <protection hidden="1"/>
    </xf>
    <xf numFmtId="0" fontId="0" fillId="0" borderId="15" xfId="0" applyBorder="1" applyProtection="1">
      <protection hidden="1"/>
    </xf>
    <xf numFmtId="0" fontId="0" fillId="0" borderId="1" xfId="0" applyBorder="1" applyProtection="1">
      <protection hidden="1"/>
    </xf>
    <xf numFmtId="0" fontId="0" fillId="0" borderId="0" xfId="0" applyBorder="1" applyProtection="1">
      <protection hidden="1"/>
    </xf>
    <xf numFmtId="0" fontId="17" fillId="0" borderId="0" xfId="0" applyFont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wrapText="1"/>
      <protection hidden="1"/>
    </xf>
    <xf numFmtId="0" fontId="0" fillId="0" borderId="0" xfId="0" applyBorder="1" applyAlignment="1" applyProtection="1">
      <alignment wrapText="1"/>
      <protection hidden="1"/>
    </xf>
    <xf numFmtId="0" fontId="17" fillId="0" borderId="0" xfId="0" applyFont="1" applyBorder="1" applyAlignment="1" applyProtection="1">
      <alignment horizontal="center" vertical="center"/>
      <protection hidden="1"/>
    </xf>
    <xf numFmtId="0" fontId="14" fillId="0" borderId="23" xfId="0" applyFont="1" applyBorder="1" applyAlignment="1" applyProtection="1">
      <alignment horizontal="center" vertical="center" wrapText="1"/>
      <protection hidden="1"/>
    </xf>
    <xf numFmtId="0" fontId="46" fillId="19" borderId="3" xfId="0" applyFont="1" applyFill="1" applyBorder="1" applyAlignment="1" applyProtection="1">
      <alignment horizontal="center" vertical="center" wrapText="1"/>
      <protection hidden="1"/>
    </xf>
    <xf numFmtId="0" fontId="12" fillId="0" borderId="3" xfId="0" applyFont="1" applyBorder="1" applyAlignment="1" applyProtection="1">
      <alignment horizontal="center" vertical="center" wrapText="1"/>
      <protection hidden="1"/>
    </xf>
    <xf numFmtId="0" fontId="0" fillId="0" borderId="23" xfId="0" applyBorder="1" applyAlignment="1" applyProtection="1">
      <alignment horizontal="left"/>
      <protection hidden="1"/>
    </xf>
    <xf numFmtId="0" fontId="46" fillId="19" borderId="3" xfId="0" applyFont="1" applyFill="1" applyBorder="1" applyProtection="1"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169" fontId="0" fillId="0" borderId="3" xfId="0" applyNumberFormat="1" applyBorder="1" applyAlignment="1" applyProtection="1">
      <alignment horizontal="center" vertical="center"/>
      <protection hidden="1"/>
    </xf>
    <xf numFmtId="170" fontId="0" fillId="0" borderId="3" xfId="0" applyNumberFormat="1" applyBorder="1" applyAlignment="1" applyProtection="1">
      <alignment horizontal="center" vertical="center"/>
      <protection hidden="1"/>
    </xf>
    <xf numFmtId="172" fontId="0" fillId="0" borderId="3" xfId="0" applyNumberFormat="1" applyBorder="1" applyAlignment="1" applyProtection="1">
      <alignment horizontal="center" vertical="center"/>
      <protection hidden="1"/>
    </xf>
    <xf numFmtId="171" fontId="0" fillId="0" borderId="3" xfId="0" applyNumberFormat="1" applyBorder="1" applyAlignment="1" applyProtection="1">
      <alignment horizontal="center"/>
      <protection hidden="1"/>
    </xf>
    <xf numFmtId="0" fontId="8" fillId="0" borderId="0" xfId="0" applyFont="1" applyBorder="1" applyProtection="1">
      <protection hidden="1"/>
    </xf>
    <xf numFmtId="0" fontId="0" fillId="0" borderId="23" xfId="0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2" xfId="0" applyBorder="1" applyProtection="1"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8" fillId="0" borderId="0" xfId="0" applyFont="1" applyFill="1" applyAlignment="1" applyProtection="1">
      <protection hidden="1"/>
    </xf>
    <xf numFmtId="0" fontId="0" fillId="0" borderId="0" xfId="0" applyFill="1" applyProtection="1">
      <protection hidden="1"/>
    </xf>
    <xf numFmtId="0" fontId="0" fillId="0" borderId="0" xfId="0" applyAlignment="1" applyProtection="1">
      <alignment wrapText="1"/>
      <protection hidden="1"/>
    </xf>
    <xf numFmtId="0" fontId="12" fillId="0" borderId="0" xfId="0" applyFont="1" applyBorder="1" applyAlignment="1" applyProtection="1">
      <alignment horizontal="center" vertical="center" wrapText="1"/>
      <protection hidden="1"/>
    </xf>
    <xf numFmtId="171" fontId="0" fillId="0" borderId="0" xfId="0" applyNumberFormat="1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center" vertical="center" wrapText="1"/>
      <protection hidden="1"/>
    </xf>
    <xf numFmtId="0" fontId="0" fillId="0" borderId="3" xfId="0" applyBorder="1" applyAlignment="1" applyProtection="1">
      <alignment horizontal="left" vertical="center"/>
      <protection hidden="1"/>
    </xf>
    <xf numFmtId="0" fontId="0" fillId="0" borderId="18" xfId="0" applyFill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left" vertical="center" wrapText="1"/>
      <protection hidden="1"/>
    </xf>
    <xf numFmtId="3" fontId="0" fillId="0" borderId="3" xfId="0" applyNumberFormat="1" applyBorder="1" applyAlignment="1" applyProtection="1">
      <alignment horizontal="center" vertical="center"/>
      <protection hidden="1"/>
    </xf>
    <xf numFmtId="0" fontId="0" fillId="0" borderId="23" xfId="0" applyFill="1" applyBorder="1" applyAlignment="1" applyProtection="1">
      <alignment horizontal="center" vertical="center"/>
      <protection hidden="1"/>
    </xf>
    <xf numFmtId="1" fontId="0" fillId="0" borderId="3" xfId="0" applyNumberFormat="1" applyBorder="1" applyAlignment="1" applyProtection="1">
      <alignment horizontal="center" vertical="center"/>
      <protection hidden="1"/>
    </xf>
    <xf numFmtId="1" fontId="0" fillId="0" borderId="23" xfId="0" applyNumberFormat="1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left" vertical="center" wrapText="1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0" fontId="12" fillId="0" borderId="14" xfId="0" applyFont="1" applyBorder="1" applyAlignment="1" applyProtection="1">
      <alignment horizontal="center" vertical="center" wrapText="1"/>
      <protection hidden="1"/>
    </xf>
    <xf numFmtId="3" fontId="0" fillId="0" borderId="14" xfId="0" applyNumberFormat="1" applyBorder="1" applyAlignment="1" applyProtection="1">
      <alignment horizontal="center" vertical="center"/>
      <protection hidden="1"/>
    </xf>
    <xf numFmtId="1" fontId="0" fillId="0" borderId="14" xfId="0" applyNumberFormat="1" applyBorder="1" applyAlignment="1" applyProtection="1">
      <alignment horizontal="center" vertical="center"/>
      <protection hidden="1"/>
    </xf>
    <xf numFmtId="1" fontId="0" fillId="0" borderId="24" xfId="0" applyNumberFormat="1" applyBorder="1" applyAlignment="1" applyProtection="1">
      <alignment horizontal="center" vertical="center"/>
      <protection hidden="1"/>
    </xf>
    <xf numFmtId="3" fontId="0" fillId="0" borderId="23" xfId="4" applyNumberFormat="1" applyFont="1" applyBorder="1" applyAlignment="1" applyProtection="1">
      <alignment horizontal="center" vertical="center"/>
      <protection hidden="1"/>
    </xf>
    <xf numFmtId="3" fontId="0" fillId="0" borderId="3" xfId="4" applyNumberFormat="1" applyFont="1" applyBorder="1" applyAlignment="1" applyProtection="1">
      <alignment horizontal="center" vertical="center"/>
      <protection hidden="1"/>
    </xf>
    <xf numFmtId="3" fontId="0" fillId="0" borderId="24" xfId="4" applyNumberFormat="1" applyFont="1" applyBorder="1" applyAlignment="1" applyProtection="1">
      <alignment horizontal="center" vertical="center"/>
      <protection hidden="1"/>
    </xf>
    <xf numFmtId="3" fontId="0" fillId="0" borderId="14" xfId="4" applyNumberFormat="1" applyFont="1" applyBorder="1" applyAlignment="1" applyProtection="1">
      <alignment horizontal="center" vertical="center"/>
      <protection hidden="1"/>
    </xf>
    <xf numFmtId="3" fontId="6" fillId="0" borderId="18" xfId="1" applyNumberFormat="1" applyFont="1" applyFill="1" applyBorder="1" applyAlignment="1" applyProtection="1">
      <alignment horizontal="center" vertical="center"/>
      <protection hidden="1"/>
    </xf>
    <xf numFmtId="167" fontId="6" fillId="0" borderId="14" xfId="1" applyNumberFormat="1" applyFont="1" applyFill="1" applyBorder="1" applyAlignment="1" applyProtection="1">
      <alignment horizontal="center" vertical="center"/>
      <protection hidden="1"/>
    </xf>
    <xf numFmtId="167" fontId="6" fillId="0" borderId="23" xfId="1" applyNumberFormat="1" applyFont="1" applyBorder="1" applyAlignment="1" applyProtection="1">
      <alignment horizontal="center" vertical="center"/>
      <protection hidden="1"/>
    </xf>
    <xf numFmtId="167" fontId="6" fillId="0" borderId="18" xfId="1" applyNumberFormat="1" applyFont="1" applyFill="1" applyBorder="1" applyAlignment="1" applyProtection="1">
      <alignment horizontal="center" vertical="center"/>
      <protection hidden="1"/>
    </xf>
    <xf numFmtId="167" fontId="6" fillId="0" borderId="24" xfId="1" applyNumberFormat="1" applyFont="1" applyBorder="1" applyAlignment="1" applyProtection="1">
      <alignment horizontal="center" vertical="center"/>
      <protection hidden="1"/>
    </xf>
    <xf numFmtId="167" fontId="6" fillId="0" borderId="29" xfId="1" applyNumberFormat="1" applyFont="1" applyFill="1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 wrapText="1"/>
      <protection hidden="1"/>
    </xf>
    <xf numFmtId="0" fontId="0" fillId="0" borderId="5" xfId="0" applyBorder="1" applyProtection="1">
      <protection hidden="1"/>
    </xf>
    <xf numFmtId="0" fontId="16" fillId="10" borderId="0" xfId="0" applyFont="1" applyFill="1" applyBorder="1" applyAlignment="1" applyProtection="1">
      <alignment horizontal="left"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9" fillId="0" borderId="15" xfId="0" applyFont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9" fillId="0" borderId="0" xfId="0" applyFont="1" applyFill="1" applyBorder="1" applyAlignment="1" applyProtection="1">
      <alignment vertical="center" wrapText="1"/>
      <protection hidden="1"/>
    </xf>
    <xf numFmtId="0" fontId="9" fillId="0" borderId="0" xfId="0" applyFont="1" applyBorder="1" applyAlignment="1" applyProtection="1">
      <alignment horizontal="center" vertical="center" wrapText="1"/>
      <protection hidden="1"/>
    </xf>
    <xf numFmtId="0" fontId="9" fillId="0" borderId="10" xfId="0" applyFont="1" applyFill="1" applyBorder="1" applyAlignment="1" applyProtection="1">
      <alignment horizontal="center" vertical="center" wrapText="1"/>
      <protection hidden="1"/>
    </xf>
    <xf numFmtId="0" fontId="9" fillId="21" borderId="48" xfId="0" applyFont="1" applyFill="1" applyBorder="1" applyAlignment="1" applyProtection="1">
      <alignment horizontal="center" vertical="center" wrapText="1"/>
      <protection hidden="1"/>
    </xf>
    <xf numFmtId="0" fontId="9" fillId="21" borderId="44" xfId="0" applyFont="1" applyFill="1" applyBorder="1" applyAlignment="1" applyProtection="1">
      <alignment horizontal="center" vertical="center" wrapText="1"/>
      <protection hidden="1"/>
    </xf>
    <xf numFmtId="0" fontId="28" fillId="17" borderId="44" xfId="0" applyFont="1" applyFill="1" applyBorder="1" applyAlignment="1" applyProtection="1">
      <alignment horizontal="center" vertical="center" wrapText="1"/>
      <protection hidden="1"/>
    </xf>
    <xf numFmtId="0" fontId="9" fillId="17" borderId="44" xfId="0" applyFont="1" applyFill="1" applyBorder="1" applyAlignment="1" applyProtection="1">
      <alignment horizontal="center" vertical="center" wrapText="1"/>
      <protection hidden="1"/>
    </xf>
    <xf numFmtId="0" fontId="9" fillId="2" borderId="44" xfId="0" applyFont="1" applyFill="1" applyBorder="1" applyAlignment="1" applyProtection="1">
      <alignment horizontal="center" vertical="center" wrapText="1"/>
      <protection hidden="1"/>
    </xf>
    <xf numFmtId="0" fontId="9" fillId="0" borderId="44" xfId="0" applyFont="1" applyFill="1" applyBorder="1" applyAlignment="1" applyProtection="1">
      <alignment horizontal="center" vertical="center" wrapText="1"/>
      <protection hidden="1"/>
    </xf>
    <xf numFmtId="0" fontId="9" fillId="0" borderId="39" xfId="0" applyFont="1" applyFill="1" applyBorder="1" applyAlignment="1" applyProtection="1">
      <alignment horizontal="center" vertical="center" wrapText="1"/>
      <protection hidden="1"/>
    </xf>
    <xf numFmtId="0" fontId="9" fillId="17" borderId="54" xfId="0" applyFont="1" applyFill="1" applyBorder="1" applyAlignment="1" applyProtection="1">
      <alignment horizontal="center" vertical="center" wrapText="1"/>
      <protection hidden="1"/>
    </xf>
    <xf numFmtId="0" fontId="9" fillId="0" borderId="60" xfId="0" applyFont="1" applyBorder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9" fillId="0" borderId="7" xfId="0" applyFont="1" applyFill="1" applyBorder="1" applyAlignment="1" applyProtection="1">
      <alignment horizontal="center" vertical="center" wrapText="1"/>
      <protection hidden="1"/>
    </xf>
    <xf numFmtId="0" fontId="9" fillId="0" borderId="11" xfId="0" applyFont="1" applyBorder="1" applyAlignment="1" applyProtection="1">
      <alignment horizontal="center" vertical="center" wrapText="1"/>
      <protection hidden="1"/>
    </xf>
    <xf numFmtId="0" fontId="28" fillId="0" borderId="11" xfId="0" applyFont="1" applyBorder="1" applyAlignment="1" applyProtection="1">
      <alignment horizontal="center" vertical="center" wrapText="1"/>
      <protection hidden="1"/>
    </xf>
    <xf numFmtId="0" fontId="9" fillId="2" borderId="11" xfId="0" applyFont="1" applyFill="1" applyBorder="1" applyAlignment="1" applyProtection="1">
      <alignment horizontal="center" vertical="center" wrapText="1"/>
      <protection hidden="1"/>
    </xf>
    <xf numFmtId="0" fontId="9" fillId="21" borderId="32" xfId="0" applyFont="1" applyFill="1" applyBorder="1" applyAlignment="1" applyProtection="1">
      <alignment horizontal="center" vertical="center" wrapText="1"/>
      <protection hidden="1"/>
    </xf>
    <xf numFmtId="0" fontId="9" fillId="21" borderId="7" xfId="0" applyFont="1" applyFill="1" applyBorder="1" applyAlignment="1" applyProtection="1">
      <alignment horizontal="center" vertical="center" wrapText="1"/>
      <protection hidden="1"/>
    </xf>
    <xf numFmtId="0" fontId="9" fillId="21" borderId="11" xfId="0" applyFont="1" applyFill="1" applyBorder="1" applyAlignment="1" applyProtection="1">
      <alignment horizontal="center" vertical="center" wrapText="1"/>
      <protection hidden="1"/>
    </xf>
    <xf numFmtId="0" fontId="9" fillId="17" borderId="11" xfId="0" applyFont="1" applyFill="1" applyBorder="1" applyAlignment="1" applyProtection="1">
      <alignment horizontal="center" vertical="center" wrapText="1"/>
      <protection hidden="1"/>
    </xf>
    <xf numFmtId="0" fontId="9" fillId="2" borderId="32" xfId="0" applyFont="1" applyFill="1" applyBorder="1" applyAlignment="1" applyProtection="1">
      <alignment horizontal="center" vertical="center" wrapText="1"/>
      <protection hidden="1"/>
    </xf>
    <xf numFmtId="0" fontId="9" fillId="17" borderId="12" xfId="0" applyFont="1" applyFill="1" applyBorder="1" applyAlignment="1" applyProtection="1">
      <alignment horizontal="center" vertical="center" wrapText="1"/>
      <protection hidden="1"/>
    </xf>
    <xf numFmtId="0" fontId="9" fillId="0" borderId="7" xfId="0" applyFont="1" applyBorder="1" applyAlignment="1" applyProtection="1">
      <alignment horizontal="center" vertical="center" wrapText="1"/>
      <protection hidden="1"/>
    </xf>
    <xf numFmtId="0" fontId="9" fillId="0" borderId="11" xfId="0" applyFont="1" applyFill="1" applyBorder="1" applyAlignment="1" applyProtection="1">
      <alignment horizontal="center" vertical="center" wrapText="1"/>
      <protection hidden="1"/>
    </xf>
    <xf numFmtId="0" fontId="9" fillId="5" borderId="19" xfId="0" applyFont="1" applyFill="1" applyBorder="1" applyAlignment="1" applyProtection="1">
      <alignment vertical="center" wrapText="1"/>
      <protection hidden="1"/>
    </xf>
    <xf numFmtId="0" fontId="9" fillId="5" borderId="43" xfId="0" applyFont="1" applyFill="1" applyBorder="1" applyAlignment="1" applyProtection="1">
      <alignment vertical="center" wrapText="1"/>
      <protection hidden="1"/>
    </xf>
    <xf numFmtId="0" fontId="9" fillId="5" borderId="28" xfId="0" applyFont="1" applyFill="1" applyBorder="1" applyAlignment="1" applyProtection="1">
      <alignment vertical="center" wrapText="1"/>
      <protection hidden="1"/>
    </xf>
    <xf numFmtId="0" fontId="0" fillId="0" borderId="23" xfId="0" applyBorder="1" applyAlignment="1" applyProtection="1">
      <alignment horizontal="center" vertical="center" wrapText="1"/>
      <protection hidden="1"/>
    </xf>
    <xf numFmtId="4" fontId="0" fillId="0" borderId="3" xfId="0" applyNumberFormat="1" applyBorder="1" applyAlignment="1" applyProtection="1">
      <alignment horizontal="center" vertical="center"/>
      <protection hidden="1"/>
    </xf>
    <xf numFmtId="0" fontId="0" fillId="21" borderId="18" xfId="0" applyFill="1" applyBorder="1" applyAlignment="1" applyProtection="1">
      <alignment horizontal="center" vertical="center"/>
      <protection hidden="1"/>
    </xf>
    <xf numFmtId="3" fontId="0" fillId="21" borderId="3" xfId="0" applyNumberFormat="1" applyFill="1" applyBorder="1" applyAlignment="1" applyProtection="1">
      <alignment horizontal="center" vertical="center"/>
      <protection hidden="1"/>
    </xf>
    <xf numFmtId="4" fontId="0" fillId="21" borderId="3" xfId="0" applyNumberFormat="1" applyFill="1" applyBorder="1" applyAlignment="1" applyProtection="1">
      <alignment horizontal="center" vertical="center"/>
      <protection hidden="1"/>
    </xf>
    <xf numFmtId="167" fontId="0" fillId="17" borderId="3" xfId="0" applyNumberFormat="1" applyFill="1" applyBorder="1" applyAlignment="1" applyProtection="1">
      <alignment horizontal="center" vertical="center"/>
      <protection hidden="1"/>
    </xf>
    <xf numFmtId="164" fontId="0" fillId="17" borderId="3" xfId="2" applyNumberFormat="1" applyFont="1" applyFill="1" applyBorder="1" applyAlignment="1" applyProtection="1">
      <alignment horizontal="center" vertical="center"/>
      <protection hidden="1"/>
    </xf>
    <xf numFmtId="4" fontId="0" fillId="17" borderId="3" xfId="0" applyNumberFormat="1" applyFill="1" applyBorder="1" applyAlignment="1" applyProtection="1">
      <alignment horizontal="center" vertical="center"/>
      <protection hidden="1"/>
    </xf>
    <xf numFmtId="1" fontId="6" fillId="17" borderId="13" xfId="1" applyNumberFormat="1" applyFont="1" applyFill="1" applyBorder="1" applyAlignment="1" applyProtection="1">
      <alignment horizontal="center" vertical="center"/>
      <protection hidden="1"/>
    </xf>
    <xf numFmtId="1" fontId="0" fillId="17" borderId="13" xfId="0" applyNumberFormat="1" applyFill="1" applyBorder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0" fontId="9" fillId="5" borderId="47" xfId="0" applyFont="1" applyFill="1" applyBorder="1" applyAlignment="1" applyProtection="1">
      <alignment vertical="center" wrapText="1"/>
      <protection hidden="1"/>
    </xf>
    <xf numFmtId="167" fontId="0" fillId="17" borderId="18" xfId="1" applyNumberFormat="1" applyFont="1" applyFill="1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horizontal="center" vertical="center" wrapText="1"/>
      <protection hidden="1"/>
    </xf>
    <xf numFmtId="4" fontId="0" fillId="0" borderId="14" xfId="0" applyNumberFormat="1" applyBorder="1" applyAlignment="1" applyProtection="1">
      <alignment horizontal="center" vertical="center"/>
      <protection hidden="1"/>
    </xf>
    <xf numFmtId="3" fontId="0" fillId="21" borderId="14" xfId="0" applyNumberFormat="1" applyFill="1" applyBorder="1" applyAlignment="1" applyProtection="1">
      <alignment horizontal="center" vertical="center"/>
      <protection hidden="1"/>
    </xf>
    <xf numFmtId="167" fontId="0" fillId="17" borderId="14" xfId="0" applyNumberFormat="1" applyFill="1" applyBorder="1" applyAlignment="1" applyProtection="1">
      <alignment horizontal="center" vertical="center"/>
      <protection hidden="1"/>
    </xf>
    <xf numFmtId="3" fontId="0" fillId="5" borderId="41" xfId="4" applyNumberFormat="1" applyFont="1" applyFill="1" applyBorder="1" applyAlignment="1" applyProtection="1">
      <alignment horizontal="center" vertical="center"/>
      <protection hidden="1"/>
    </xf>
    <xf numFmtId="3" fontId="0" fillId="5" borderId="42" xfId="4" applyNumberFormat="1" applyFont="1" applyFill="1" applyBorder="1" applyAlignment="1" applyProtection="1">
      <alignment horizontal="center" vertical="center"/>
      <protection hidden="1"/>
    </xf>
    <xf numFmtId="4" fontId="0" fillId="5" borderId="42" xfId="4" applyNumberFormat="1" applyFont="1" applyFill="1" applyBorder="1" applyAlignment="1" applyProtection="1">
      <alignment horizontal="center" vertical="center"/>
      <protection hidden="1"/>
    </xf>
    <xf numFmtId="167" fontId="0" fillId="5" borderId="30" xfId="4" applyNumberFormat="1" applyFont="1" applyFill="1" applyBorder="1" applyAlignment="1" applyProtection="1">
      <alignment horizontal="center" vertical="center"/>
      <protection hidden="1"/>
    </xf>
    <xf numFmtId="167" fontId="6" fillId="5" borderId="42" xfId="1" applyNumberFormat="1" applyFont="1" applyFill="1" applyBorder="1" applyAlignment="1" applyProtection="1">
      <alignment horizontal="center" vertical="center"/>
      <protection hidden="1"/>
    </xf>
    <xf numFmtId="164" fontId="6" fillId="5" borderId="42" xfId="1" applyNumberFormat="1" applyFont="1" applyFill="1" applyBorder="1" applyAlignment="1" applyProtection="1">
      <alignment horizontal="center" vertical="center"/>
      <protection hidden="1"/>
    </xf>
    <xf numFmtId="4" fontId="6" fillId="5" borderId="42" xfId="1" applyNumberFormat="1" applyFont="1" applyFill="1" applyBorder="1" applyAlignment="1" applyProtection="1">
      <alignment horizontal="center" vertical="center"/>
      <protection hidden="1"/>
    </xf>
    <xf numFmtId="0" fontId="0" fillId="19" borderId="30" xfId="0" applyFill="1" applyBorder="1" applyProtection="1">
      <protection hidden="1"/>
    </xf>
    <xf numFmtId="167" fontId="6" fillId="18" borderId="59" xfId="1" applyNumberFormat="1" applyFont="1" applyFill="1" applyBorder="1" applyAlignment="1" applyProtection="1">
      <alignment horizontal="center" vertical="center"/>
      <protection hidden="1"/>
    </xf>
    <xf numFmtId="167" fontId="6" fillId="18" borderId="42" xfId="1" applyNumberFormat="1" applyFont="1" applyFill="1" applyBorder="1" applyAlignment="1" applyProtection="1">
      <alignment horizontal="center" vertical="center"/>
      <protection hidden="1"/>
    </xf>
    <xf numFmtId="167" fontId="0" fillId="13" borderId="30" xfId="0" applyNumberFormat="1" applyFill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horizontal="center" vertical="center" wrapText="1"/>
      <protection hidden="1"/>
    </xf>
    <xf numFmtId="0" fontId="0" fillId="2" borderId="16" xfId="0" applyFill="1" applyBorder="1" applyAlignment="1" applyProtection="1">
      <alignment vertical="center"/>
      <protection hidden="1"/>
    </xf>
    <xf numFmtId="0" fontId="0" fillId="2" borderId="17" xfId="0" applyFill="1" applyBorder="1" applyAlignment="1" applyProtection="1">
      <alignment vertical="center"/>
      <protection hidden="1"/>
    </xf>
    <xf numFmtId="0" fontId="0" fillId="2" borderId="4" xfId="0" applyFill="1" applyBorder="1" applyAlignment="1" applyProtection="1">
      <protection hidden="1"/>
    </xf>
    <xf numFmtId="0" fontId="0" fillId="0" borderId="5" xfId="0" applyBorder="1" applyAlignment="1" applyProtection="1">
      <protection hidden="1"/>
    </xf>
    <xf numFmtId="0" fontId="0" fillId="2" borderId="5" xfId="0" applyFill="1" applyBorder="1" applyAlignment="1" applyProtection="1">
      <protection hidden="1"/>
    </xf>
    <xf numFmtId="0" fontId="8" fillId="2" borderId="6" xfId="0" applyFont="1" applyFill="1" applyBorder="1" applyAlignment="1" applyProtection="1">
      <protection hidden="1"/>
    </xf>
    <xf numFmtId="0" fontId="8" fillId="2" borderId="1" xfId="0" applyFont="1" applyFill="1" applyBorder="1" applyAlignment="1" applyProtection="1">
      <alignment horizontal="center" vertical="center" wrapText="1"/>
      <protection hidden="1"/>
    </xf>
    <xf numFmtId="0" fontId="0" fillId="2" borderId="0" xfId="0" applyFont="1" applyFill="1" applyBorder="1" applyAlignment="1" applyProtection="1">
      <alignment horizontal="center" vertical="center" wrapText="1"/>
      <protection hidden="1"/>
    </xf>
    <xf numFmtId="0" fontId="8" fillId="2" borderId="26" xfId="0" applyFont="1" applyFill="1" applyBorder="1" applyAlignment="1" applyProtection="1">
      <alignment horizontal="center"/>
      <protection hidden="1"/>
    </xf>
    <xf numFmtId="0" fontId="8" fillId="2" borderId="26" xfId="0" applyFont="1" applyFill="1" applyBorder="1" applyAlignment="1" applyProtection="1">
      <alignment vertical="center" wrapText="1"/>
      <protection hidden="1"/>
    </xf>
    <xf numFmtId="0" fontId="0" fillId="2" borderId="1" xfId="0" applyFill="1" applyBorder="1" applyAlignment="1" applyProtection="1">
      <alignment wrapText="1"/>
      <protection hidden="1"/>
    </xf>
    <xf numFmtId="167" fontId="0" fillId="0" borderId="0" xfId="0" applyNumberFormat="1" applyFont="1" applyBorder="1" applyAlignment="1" applyProtection="1">
      <alignment horizontal="right"/>
      <protection hidden="1"/>
    </xf>
    <xf numFmtId="0" fontId="0" fillId="0" borderId="0" xfId="0" applyBorder="1" applyAlignment="1" applyProtection="1">
      <protection hidden="1"/>
    </xf>
    <xf numFmtId="167" fontId="0" fillId="3" borderId="26" xfId="0" applyNumberFormat="1" applyFill="1" applyBorder="1" applyAlignment="1" applyProtection="1">
      <protection hidden="1"/>
    </xf>
    <xf numFmtId="167" fontId="10" fillId="2" borderId="26" xfId="0" applyNumberFormat="1" applyFont="1" applyFill="1" applyBorder="1" applyAlignment="1" applyProtection="1">
      <protection hidden="1"/>
    </xf>
    <xf numFmtId="0" fontId="8" fillId="2" borderId="0" xfId="0" applyFont="1" applyFill="1" applyBorder="1" applyAlignment="1" applyProtection="1">
      <protection hidden="1"/>
    </xf>
    <xf numFmtId="167" fontId="0" fillId="2" borderId="0" xfId="0" applyNumberFormat="1" applyFont="1" applyFill="1" applyBorder="1" applyAlignment="1" applyProtection="1">
      <alignment horizontal="right"/>
      <protection hidden="1"/>
    </xf>
    <xf numFmtId="0" fontId="8" fillId="2" borderId="0" xfId="0" applyFont="1" applyFill="1" applyBorder="1" applyAlignment="1" applyProtection="1">
      <alignment horizontal="center" wrapText="1"/>
      <protection hidden="1"/>
    </xf>
    <xf numFmtId="44" fontId="8" fillId="2" borderId="0" xfId="0" applyNumberFormat="1" applyFont="1" applyFill="1" applyBorder="1" applyAlignment="1" applyProtection="1">
      <alignment horizontal="left"/>
      <protection hidden="1"/>
    </xf>
    <xf numFmtId="0" fontId="14" fillId="2" borderId="0" xfId="0" applyFont="1" applyFill="1" applyBorder="1" applyAlignment="1" applyProtection="1">
      <alignment horizontal="right" wrapText="1"/>
      <protection hidden="1"/>
    </xf>
    <xf numFmtId="167" fontId="0" fillId="2" borderId="26" xfId="0" applyNumberFormat="1" applyFill="1" applyBorder="1" applyAlignment="1" applyProtection="1">
      <protection hidden="1"/>
    </xf>
    <xf numFmtId="4" fontId="0" fillId="2" borderId="26" xfId="0" applyNumberFormat="1" applyFill="1" applyBorder="1" applyAlignment="1" applyProtection="1">
      <protection hidden="1"/>
    </xf>
    <xf numFmtId="0" fontId="8" fillId="2" borderId="0" xfId="0" applyFont="1" applyFill="1" applyBorder="1" applyAlignment="1" applyProtection="1">
      <alignment horizontal="left"/>
      <protection hidden="1"/>
    </xf>
    <xf numFmtId="0" fontId="8" fillId="2" borderId="15" xfId="0" applyFont="1" applyFill="1" applyBorder="1" applyAlignment="1" applyProtection="1">
      <protection hidden="1"/>
    </xf>
    <xf numFmtId="0" fontId="0" fillId="2" borderId="0" xfId="0" applyFont="1" applyFill="1" applyBorder="1" applyAlignment="1" applyProtection="1">
      <alignment horizontal="center" vertical="center"/>
      <protection hidden="1"/>
    </xf>
    <xf numFmtId="0" fontId="0" fillId="2" borderId="0" xfId="0" applyFont="1" applyFill="1" applyBorder="1" applyAlignment="1" applyProtection="1">
      <alignment horizontal="left" vertical="center"/>
      <protection hidden="1"/>
    </xf>
    <xf numFmtId="0" fontId="0" fillId="2" borderId="1" xfId="0" applyFont="1" applyFill="1" applyBorder="1" applyAlignment="1" applyProtection="1">
      <alignment horizontal="right" vertical="center" wrapText="1"/>
      <protection hidden="1"/>
    </xf>
    <xf numFmtId="4" fontId="0" fillId="0" borderId="0" xfId="0" applyNumberFormat="1" applyFont="1" applyBorder="1" applyAlignment="1" applyProtection="1">
      <alignment horizontal="right"/>
      <protection hidden="1"/>
    </xf>
    <xf numFmtId="2" fontId="0" fillId="2" borderId="0" xfId="0" applyNumberFormat="1" applyFont="1" applyFill="1" applyBorder="1" applyAlignment="1" applyProtection="1">
      <alignment horizontal="left"/>
      <protection hidden="1"/>
    </xf>
    <xf numFmtId="2" fontId="0" fillId="8" borderId="26" xfId="0" applyNumberFormat="1" applyFill="1" applyBorder="1" applyAlignment="1" applyProtection="1">
      <protection hidden="1"/>
    </xf>
    <xf numFmtId="4" fontId="10" fillId="2" borderId="26" xfId="0" applyNumberFormat="1" applyFont="1" applyFill="1" applyBorder="1" applyAlignment="1" applyProtection="1">
      <protection hidden="1"/>
    </xf>
    <xf numFmtId="0" fontId="0" fillId="2" borderId="1" xfId="0" applyFont="1" applyFill="1" applyBorder="1" applyAlignment="1" applyProtection="1">
      <alignment horizontal="right"/>
      <protection hidden="1"/>
    </xf>
    <xf numFmtId="2" fontId="0" fillId="0" borderId="0" xfId="0" applyNumberFormat="1" applyFont="1" applyBorder="1" applyAlignment="1" applyProtection="1">
      <protection hidden="1"/>
    </xf>
    <xf numFmtId="4" fontId="13" fillId="2" borderId="26" xfId="0" applyNumberFormat="1" applyFont="1" applyFill="1" applyBorder="1" applyAlignment="1" applyProtection="1">
      <protection hidden="1"/>
    </xf>
    <xf numFmtId="0" fontId="0" fillId="2" borderId="1" xfId="0" applyFill="1" applyBorder="1" applyAlignment="1" applyProtection="1">
      <protection hidden="1"/>
    </xf>
    <xf numFmtId="4" fontId="0" fillId="2" borderId="26" xfId="0" applyNumberFormat="1" applyFont="1" applyFill="1" applyBorder="1" applyAlignment="1" applyProtection="1">
      <protection hidden="1"/>
    </xf>
    <xf numFmtId="0" fontId="0" fillId="2" borderId="2" xfId="0" applyFill="1" applyBorder="1" applyAlignment="1" applyProtection="1">
      <protection hidden="1"/>
    </xf>
    <xf numFmtId="0" fontId="0" fillId="2" borderId="8" xfId="0" applyFill="1" applyBorder="1" applyAlignment="1" applyProtection="1">
      <protection hidden="1"/>
    </xf>
    <xf numFmtId="0" fontId="0" fillId="2" borderId="9" xfId="0" applyFill="1" applyBorder="1" applyAlignment="1" applyProtection="1">
      <protection hidden="1"/>
    </xf>
    <xf numFmtId="0" fontId="0" fillId="0" borderId="8" xfId="0" applyBorder="1" applyAlignment="1" applyProtection="1">
      <protection hidden="1"/>
    </xf>
    <xf numFmtId="0" fontId="0" fillId="0" borderId="9" xfId="0" applyBorder="1" applyAlignment="1" applyProtection="1">
      <protection hidden="1"/>
    </xf>
    <xf numFmtId="0" fontId="0" fillId="2" borderId="0" xfId="0" applyFill="1" applyBorder="1" applyAlignment="1" applyProtection="1"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0" fontId="8" fillId="0" borderId="15" xfId="0" applyFont="1" applyBorder="1" applyAlignment="1" applyProtection="1">
      <alignment horizontal="center" vertical="center"/>
      <protection hidden="1"/>
    </xf>
    <xf numFmtId="0" fontId="9" fillId="2" borderId="10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/>
      <protection hidden="1"/>
    </xf>
    <xf numFmtId="0" fontId="40" fillId="0" borderId="0" xfId="0" applyFont="1" applyBorder="1" applyAlignment="1" applyProtection="1">
      <alignment wrapText="1"/>
      <protection hidden="1"/>
    </xf>
    <xf numFmtId="0" fontId="0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9" fillId="0" borderId="41" xfId="0" applyFont="1" applyFill="1" applyBorder="1" applyAlignment="1" applyProtection="1">
      <alignment horizontal="center" vertical="center" wrapText="1"/>
      <protection hidden="1"/>
    </xf>
    <xf numFmtId="0" fontId="9" fillId="0" borderId="42" xfId="0" applyFont="1" applyBorder="1" applyAlignment="1" applyProtection="1">
      <alignment horizontal="center" vertical="center" wrapText="1"/>
      <protection hidden="1"/>
    </xf>
    <xf numFmtId="0" fontId="28" fillId="0" borderId="42" xfId="0" applyFont="1" applyBorder="1" applyAlignment="1" applyProtection="1">
      <alignment horizontal="center" vertical="center" wrapText="1"/>
      <protection hidden="1"/>
    </xf>
    <xf numFmtId="0" fontId="9" fillId="2" borderId="42" xfId="0" applyFont="1" applyFill="1" applyBorder="1" applyAlignment="1" applyProtection="1">
      <alignment horizontal="center" vertical="center" wrapText="1"/>
      <protection hidden="1"/>
    </xf>
    <xf numFmtId="0" fontId="9" fillId="21" borderId="61" xfId="0" applyFont="1" applyFill="1" applyBorder="1" applyAlignment="1" applyProtection="1">
      <alignment horizontal="center" vertical="center" wrapText="1"/>
      <protection hidden="1"/>
    </xf>
    <xf numFmtId="0" fontId="9" fillId="21" borderId="41" xfId="0" applyFont="1" applyFill="1" applyBorder="1" applyAlignment="1" applyProtection="1">
      <alignment horizontal="center" vertical="center" wrapText="1"/>
      <protection hidden="1"/>
    </xf>
    <xf numFmtId="0" fontId="9" fillId="21" borderId="42" xfId="0" applyFont="1" applyFill="1" applyBorder="1" applyAlignment="1" applyProtection="1">
      <alignment horizontal="center" vertical="center" wrapText="1"/>
      <protection hidden="1"/>
    </xf>
    <xf numFmtId="0" fontId="9" fillId="17" borderId="42" xfId="0" applyFont="1" applyFill="1" applyBorder="1" applyAlignment="1" applyProtection="1">
      <alignment horizontal="center" vertical="center" wrapText="1"/>
      <protection hidden="1"/>
    </xf>
    <xf numFmtId="0" fontId="9" fillId="2" borderId="61" xfId="0" applyFont="1" applyFill="1" applyBorder="1" applyAlignment="1" applyProtection="1">
      <alignment horizontal="center" vertical="center" wrapText="1"/>
      <protection hidden="1"/>
    </xf>
    <xf numFmtId="0" fontId="9" fillId="17" borderId="30" xfId="0" applyFont="1" applyFill="1" applyBorder="1" applyAlignment="1" applyProtection="1">
      <alignment horizontal="center" vertical="center" wrapText="1"/>
      <protection hidden="1"/>
    </xf>
    <xf numFmtId="0" fontId="9" fillId="0" borderId="41" xfId="0" applyFont="1" applyBorder="1" applyAlignment="1" applyProtection="1">
      <alignment horizontal="center" vertical="center" wrapText="1"/>
      <protection hidden="1"/>
    </xf>
    <xf numFmtId="0" fontId="9" fillId="0" borderId="42" xfId="0" applyFont="1" applyFill="1" applyBorder="1" applyAlignment="1" applyProtection="1">
      <alignment horizontal="center" vertical="center" wrapText="1"/>
      <protection hidden="1"/>
    </xf>
    <xf numFmtId="0" fontId="9" fillId="5" borderId="37" xfId="0" applyFont="1" applyFill="1" applyBorder="1" applyAlignment="1" applyProtection="1">
      <alignment vertical="center" wrapText="1"/>
      <protection hidden="1"/>
    </xf>
    <xf numFmtId="0" fontId="9" fillId="5" borderId="36" xfId="0" applyFont="1" applyFill="1" applyBorder="1" applyAlignment="1" applyProtection="1">
      <alignment vertical="center" wrapText="1"/>
      <protection hidden="1"/>
    </xf>
    <xf numFmtId="0" fontId="9" fillId="5" borderId="38" xfId="0" applyFont="1" applyFill="1" applyBorder="1" applyAlignment="1" applyProtection="1">
      <alignment vertical="center" wrapText="1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center" vertical="center" wrapText="1"/>
      <protection hidden="1"/>
    </xf>
    <xf numFmtId="0" fontId="0" fillId="0" borderId="29" xfId="0" applyFill="1" applyBorder="1" applyAlignment="1" applyProtection="1">
      <alignment horizontal="center" vertical="center"/>
      <protection hidden="1"/>
    </xf>
    <xf numFmtId="0" fontId="40" fillId="0" borderId="0" xfId="0" applyFont="1" applyBorder="1" applyAlignment="1" applyProtection="1">
      <alignment horizontal="center" wrapText="1"/>
      <protection hidden="1"/>
    </xf>
    <xf numFmtId="3" fontId="6" fillId="5" borderId="42" xfId="1" applyNumberFormat="1" applyFont="1" applyFill="1" applyBorder="1" applyAlignment="1" applyProtection="1">
      <alignment horizontal="center" vertical="center"/>
      <protection hidden="1"/>
    </xf>
    <xf numFmtId="0" fontId="8" fillId="2" borderId="26" xfId="0" applyFont="1" applyFill="1" applyBorder="1" applyAlignment="1" applyProtection="1">
      <protection hidden="1"/>
    </xf>
    <xf numFmtId="0" fontId="8" fillId="0" borderId="0" xfId="0" applyFont="1" applyBorder="1" applyAlignment="1" applyProtection="1">
      <alignment vertical="center"/>
      <protection hidden="1"/>
    </xf>
    <xf numFmtId="0" fontId="9" fillId="0" borderId="10" xfId="0" applyFont="1" applyBorder="1" applyAlignment="1" applyProtection="1">
      <alignment horizontal="center" vertical="center" wrapText="1"/>
      <protection hidden="1"/>
    </xf>
    <xf numFmtId="0" fontId="9" fillId="0" borderId="0" xfId="0" applyFont="1" applyFill="1" applyAlignment="1" applyProtection="1">
      <alignment horizontal="center" vertical="center" wrapText="1"/>
      <protection hidden="1"/>
    </xf>
    <xf numFmtId="0" fontId="40" fillId="0" borderId="1" xfId="0" applyFont="1" applyBorder="1" applyAlignment="1" applyProtection="1">
      <alignment wrapText="1"/>
      <protection hidden="1"/>
    </xf>
    <xf numFmtId="167" fontId="6" fillId="0" borderId="3" xfId="1" applyNumberFormat="1" applyFont="1" applyBorder="1" applyAlignment="1" applyProtection="1">
      <alignment horizontal="center" vertical="center"/>
      <protection hidden="1"/>
    </xf>
    <xf numFmtId="167" fontId="0" fillId="17" borderId="20" xfId="0" applyNumberFormat="1" applyFill="1" applyBorder="1" applyAlignment="1" applyProtection="1">
      <alignment horizontal="center" vertical="center"/>
      <protection hidden="1"/>
    </xf>
    <xf numFmtId="44" fontId="6" fillId="0" borderId="3" xfId="1" applyFont="1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left" vertical="center"/>
      <protection hidden="1"/>
    </xf>
    <xf numFmtId="167" fontId="6" fillId="0" borderId="14" xfId="1" applyNumberFormat="1" applyFont="1" applyBorder="1" applyAlignment="1" applyProtection="1">
      <alignment horizontal="center" vertical="center"/>
      <protection hidden="1"/>
    </xf>
    <xf numFmtId="4" fontId="0" fillId="5" borderId="41" xfId="4" applyNumberFormat="1" applyFont="1" applyFill="1" applyBorder="1" applyAlignment="1" applyProtection="1">
      <alignment horizontal="center" vertical="center"/>
      <protection hidden="1"/>
    </xf>
    <xf numFmtId="164" fontId="6" fillId="5" borderId="42" xfId="2" applyNumberFormat="1" applyFont="1" applyFill="1" applyBorder="1" applyAlignment="1" applyProtection="1">
      <alignment horizontal="center" vertical="center"/>
      <protection hidden="1"/>
    </xf>
    <xf numFmtId="3" fontId="0" fillId="0" borderId="0" xfId="4" applyNumberFormat="1" applyFont="1" applyFill="1" applyBorder="1" applyAlignment="1" applyProtection="1">
      <alignment vertical="center"/>
      <protection hidden="1"/>
    </xf>
    <xf numFmtId="0" fontId="0" fillId="0" borderId="52" xfId="0" applyBorder="1" applyAlignment="1" applyProtection="1">
      <alignment horizontal="center" vertical="center" wrapText="1"/>
      <protection hidden="1"/>
    </xf>
    <xf numFmtId="0" fontId="0" fillId="17" borderId="51" xfId="0" applyFill="1" applyBorder="1" applyAlignment="1" applyProtection="1">
      <alignment horizontal="left" vertical="center"/>
      <protection hidden="1"/>
    </xf>
    <xf numFmtId="0" fontId="0" fillId="0" borderId="51" xfId="0" applyBorder="1" applyAlignment="1" applyProtection="1">
      <alignment horizontal="center" vertical="center"/>
      <protection hidden="1"/>
    </xf>
    <xf numFmtId="0" fontId="12" fillId="0" borderId="51" xfId="0" applyFont="1" applyBorder="1" applyAlignment="1" applyProtection="1">
      <alignment horizontal="left" vertical="center" wrapText="1"/>
      <protection hidden="1"/>
    </xf>
    <xf numFmtId="3" fontId="12" fillId="0" borderId="51" xfId="0" applyNumberFormat="1" applyFont="1" applyBorder="1" applyAlignment="1" applyProtection="1">
      <alignment horizontal="center" vertical="center"/>
      <protection hidden="1"/>
    </xf>
    <xf numFmtId="3" fontId="6" fillId="0" borderId="44" xfId="3" applyNumberFormat="1" applyFont="1" applyBorder="1" applyAlignment="1" applyProtection="1">
      <alignment horizontal="center" vertical="center"/>
      <protection hidden="1"/>
    </xf>
    <xf numFmtId="167" fontId="6" fillId="0" borderId="51" xfId="1" applyNumberFormat="1" applyFont="1" applyBorder="1" applyAlignment="1" applyProtection="1">
      <alignment horizontal="center" vertical="center"/>
      <protection hidden="1"/>
    </xf>
    <xf numFmtId="167" fontId="6" fillId="0" borderId="51" xfId="1" applyNumberFormat="1" applyFont="1" applyFill="1" applyBorder="1" applyAlignment="1" applyProtection="1">
      <alignment horizontal="center" vertical="center"/>
      <protection hidden="1"/>
    </xf>
    <xf numFmtId="0" fontId="0" fillId="17" borderId="3" xfId="0" applyFill="1" applyBorder="1" applyAlignment="1" applyProtection="1">
      <alignment horizontal="left" vertical="center"/>
      <protection hidden="1"/>
    </xf>
    <xf numFmtId="0" fontId="12" fillId="0" borderId="3" xfId="0" applyFont="1" applyBorder="1" applyAlignment="1" applyProtection="1">
      <alignment horizontal="left" vertical="center" wrapText="1"/>
      <protection hidden="1"/>
    </xf>
    <xf numFmtId="167" fontId="6" fillId="19" borderId="48" xfId="1" applyNumberFormat="1" applyFont="1" applyFill="1" applyBorder="1" applyAlignment="1" applyProtection="1">
      <alignment horizontal="center" vertical="center"/>
      <protection hidden="1"/>
    </xf>
    <xf numFmtId="167" fontId="6" fillId="19" borderId="47" xfId="1" applyNumberFormat="1" applyFont="1" applyFill="1" applyBorder="1" applyAlignment="1" applyProtection="1">
      <alignment horizontal="center" vertical="center"/>
      <protection hidden="1"/>
    </xf>
    <xf numFmtId="167" fontId="6" fillId="19" borderId="49" xfId="1" applyNumberFormat="1" applyFont="1" applyFill="1" applyBorder="1" applyAlignment="1" applyProtection="1">
      <alignment horizontal="center" vertical="center"/>
      <protection hidden="1"/>
    </xf>
    <xf numFmtId="167" fontId="6" fillId="0" borderId="20" xfId="1" applyNumberFormat="1" applyFont="1" applyFill="1" applyBorder="1" applyAlignment="1" applyProtection="1">
      <alignment horizontal="center" vertical="center"/>
      <protection hidden="1"/>
    </xf>
    <xf numFmtId="1" fontId="0" fillId="17" borderId="3" xfId="0" applyNumberFormat="1" applyFill="1" applyBorder="1" applyAlignment="1" applyProtection="1">
      <alignment horizontal="center" vertical="center"/>
      <protection hidden="1"/>
    </xf>
    <xf numFmtId="1" fontId="0" fillId="19" borderId="50" xfId="0" applyNumberFormat="1" applyFill="1" applyBorder="1" applyAlignment="1" applyProtection="1">
      <alignment horizontal="center" vertical="center"/>
      <protection hidden="1"/>
    </xf>
    <xf numFmtId="0" fontId="0" fillId="0" borderId="55" xfId="0" applyBorder="1" applyAlignment="1" applyProtection="1">
      <alignment horizontal="center" vertical="center" wrapText="1"/>
      <protection hidden="1"/>
    </xf>
    <xf numFmtId="0" fontId="0" fillId="17" borderId="10" xfId="0" applyFill="1" applyBorder="1" applyAlignment="1" applyProtection="1">
      <alignment horizontal="left" vertical="center"/>
      <protection hidden="1"/>
    </xf>
    <xf numFmtId="0" fontId="0" fillId="0" borderId="10" xfId="0" applyBorder="1" applyAlignment="1" applyProtection="1">
      <alignment horizontal="center" vertical="center"/>
      <protection hidden="1"/>
    </xf>
    <xf numFmtId="0" fontId="12" fillId="0" borderId="10" xfId="0" applyFont="1" applyBorder="1" applyAlignment="1" applyProtection="1">
      <alignment horizontal="left" vertical="center" wrapText="1"/>
      <protection hidden="1"/>
    </xf>
    <xf numFmtId="3" fontId="0" fillId="0" borderId="10" xfId="0" applyNumberFormat="1" applyBorder="1" applyAlignment="1" applyProtection="1">
      <alignment horizontal="center" vertical="center"/>
      <protection hidden="1"/>
    </xf>
    <xf numFmtId="167" fontId="6" fillId="19" borderId="39" xfId="1" applyNumberFormat="1" applyFont="1" applyFill="1" applyBorder="1" applyAlignment="1" applyProtection="1">
      <alignment horizontal="center" vertical="center"/>
      <protection hidden="1"/>
    </xf>
    <xf numFmtId="167" fontId="6" fillId="19" borderId="0" xfId="1" applyNumberFormat="1" applyFont="1" applyFill="1" applyBorder="1" applyAlignment="1" applyProtection="1">
      <alignment horizontal="center" vertical="center"/>
      <protection hidden="1"/>
    </xf>
    <xf numFmtId="167" fontId="6" fillId="19" borderId="46" xfId="1" applyNumberFormat="1" applyFont="1" applyFill="1" applyBorder="1" applyAlignment="1" applyProtection="1">
      <alignment horizontal="center" vertical="center"/>
      <protection hidden="1"/>
    </xf>
    <xf numFmtId="167" fontId="6" fillId="0" borderId="10" xfId="1" applyNumberFormat="1" applyFont="1" applyFill="1" applyBorder="1" applyAlignment="1" applyProtection="1">
      <alignment horizontal="center" vertical="center"/>
      <protection hidden="1"/>
    </xf>
    <xf numFmtId="167" fontId="6" fillId="0" borderId="10" xfId="1" applyNumberFormat="1" applyFont="1" applyBorder="1" applyAlignment="1" applyProtection="1">
      <alignment horizontal="center" vertical="center"/>
      <protection hidden="1"/>
    </xf>
    <xf numFmtId="1" fontId="0" fillId="19" borderId="54" xfId="0" applyNumberFormat="1" applyFill="1" applyBorder="1" applyAlignment="1" applyProtection="1">
      <alignment horizontal="center" vertical="center"/>
      <protection hidden="1"/>
    </xf>
    <xf numFmtId="0" fontId="0" fillId="0" borderId="51" xfId="0" applyBorder="1" applyAlignment="1" applyProtection="1">
      <alignment horizontal="left" vertical="center"/>
      <protection hidden="1"/>
    </xf>
    <xf numFmtId="0" fontId="12" fillId="0" borderId="51" xfId="0" applyFont="1" applyBorder="1" applyAlignment="1" applyProtection="1">
      <alignment horizontal="center" vertical="center" wrapText="1"/>
      <protection hidden="1"/>
    </xf>
    <xf numFmtId="3" fontId="0" fillId="0" borderId="51" xfId="0" applyNumberFormat="1" applyBorder="1" applyAlignment="1" applyProtection="1">
      <alignment horizontal="center" vertical="center"/>
      <protection hidden="1"/>
    </xf>
    <xf numFmtId="3" fontId="6" fillId="0" borderId="51" xfId="3" applyNumberFormat="1" applyFont="1" applyBorder="1" applyAlignment="1" applyProtection="1">
      <alignment horizontal="center" vertical="center"/>
      <protection hidden="1"/>
    </xf>
    <xf numFmtId="2" fontId="6" fillId="0" borderId="51" xfId="3" applyNumberFormat="1" applyFont="1" applyBorder="1" applyAlignment="1" applyProtection="1">
      <alignment horizontal="center" vertical="center"/>
      <protection hidden="1"/>
    </xf>
    <xf numFmtId="3" fontId="6" fillId="0" borderId="3" xfId="3" applyNumberFormat="1" applyFont="1" applyBorder="1" applyAlignment="1" applyProtection="1">
      <alignment horizontal="center" vertical="center"/>
      <protection hidden="1"/>
    </xf>
    <xf numFmtId="2" fontId="6" fillId="0" borderId="3" xfId="3" applyNumberFormat="1" applyFont="1" applyBorder="1" applyAlignment="1" applyProtection="1">
      <alignment horizontal="center" vertical="center"/>
      <protection hidden="1"/>
    </xf>
    <xf numFmtId="3" fontId="6" fillId="0" borderId="14" xfId="3" applyNumberFormat="1" applyFont="1" applyBorder="1" applyAlignment="1" applyProtection="1">
      <alignment horizontal="center" vertical="center"/>
      <protection hidden="1"/>
    </xf>
    <xf numFmtId="2" fontId="6" fillId="0" borderId="14" xfId="3" applyNumberFormat="1" applyFont="1" applyBorder="1" applyAlignment="1" applyProtection="1">
      <alignment horizontal="center" vertical="center"/>
      <protection hidden="1"/>
    </xf>
    <xf numFmtId="2" fontId="6" fillId="0" borderId="10" xfId="3" applyNumberFormat="1" applyFont="1" applyBorder="1" applyAlignment="1" applyProtection="1">
      <alignment horizontal="center" vertical="center"/>
      <protection hidden="1"/>
    </xf>
    <xf numFmtId="167" fontId="6" fillId="5" borderId="22" xfId="1" applyNumberFormat="1" applyFont="1" applyFill="1" applyBorder="1" applyAlignment="1" applyProtection="1">
      <alignment horizontal="center" vertical="center"/>
      <protection hidden="1"/>
    </xf>
    <xf numFmtId="167" fontId="6" fillId="5" borderId="26" xfId="1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vertical="center" wrapText="1"/>
      <protection hidden="1"/>
    </xf>
    <xf numFmtId="44" fontId="0" fillId="0" borderId="0" xfId="0" applyNumberFormat="1" applyBorder="1" applyAlignment="1" applyProtection="1">
      <alignment horizontal="center" vertical="center"/>
      <protection hidden="1"/>
    </xf>
    <xf numFmtId="0" fontId="9" fillId="0" borderId="0" xfId="0" applyFont="1" applyBorder="1" applyAlignment="1" applyProtection="1">
      <alignment vertical="center" wrapText="1"/>
      <protection hidden="1"/>
    </xf>
    <xf numFmtId="0" fontId="9" fillId="17" borderId="10" xfId="0" applyFont="1" applyFill="1" applyBorder="1" applyAlignment="1" applyProtection="1">
      <alignment horizontal="center" vertical="center" wrapText="1"/>
      <protection hidden="1"/>
    </xf>
    <xf numFmtId="168" fontId="0" fillId="0" borderId="3" xfId="0" applyNumberFormat="1" applyBorder="1" applyAlignment="1" applyProtection="1">
      <alignment horizontal="center" vertical="center"/>
      <protection hidden="1"/>
    </xf>
    <xf numFmtId="167" fontId="0" fillId="17" borderId="13" xfId="0" applyNumberFormat="1" applyFill="1" applyBorder="1" applyAlignment="1" applyProtection="1">
      <alignment horizontal="center" vertical="center"/>
      <protection hidden="1"/>
    </xf>
    <xf numFmtId="167" fontId="0" fillId="17" borderId="53" xfId="0" applyNumberFormat="1" applyFill="1" applyBorder="1" applyAlignment="1" applyProtection="1">
      <alignment horizontal="center" vertical="center"/>
      <protection hidden="1"/>
    </xf>
    <xf numFmtId="167" fontId="0" fillId="17" borderId="56" xfId="0" applyNumberFormat="1" applyFill="1" applyBorder="1" applyAlignment="1" applyProtection="1">
      <alignment horizontal="center" vertical="center"/>
      <protection hidden="1"/>
    </xf>
    <xf numFmtId="0" fontId="1" fillId="0" borderId="26" xfId="0" applyFont="1" applyBorder="1" applyAlignment="1" applyProtection="1">
      <alignment horizontal="left" vertical="center" wrapText="1"/>
      <protection hidden="1"/>
    </xf>
    <xf numFmtId="167" fontId="0" fillId="13" borderId="26" xfId="0" applyNumberForma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protection hidden="1"/>
    </xf>
    <xf numFmtId="0" fontId="14" fillId="0" borderId="5" xfId="0" applyFont="1" applyBorder="1" applyAlignment="1" applyProtection="1">
      <protection hidden="1"/>
    </xf>
    <xf numFmtId="0" fontId="8" fillId="2" borderId="6" xfId="0" applyFont="1" applyFill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 wrapText="1"/>
      <protection hidden="1"/>
    </xf>
    <xf numFmtId="0" fontId="0" fillId="4" borderId="7" xfId="0" applyFill="1" applyBorder="1" applyAlignment="1" applyProtection="1">
      <alignment horizontal="center" wrapText="1"/>
      <protection hidden="1"/>
    </xf>
    <xf numFmtId="0" fontId="0" fillId="4" borderId="11" xfId="0" applyFill="1" applyBorder="1" applyAlignment="1" applyProtection="1">
      <alignment horizontal="center" wrapText="1"/>
      <protection hidden="1"/>
    </xf>
    <xf numFmtId="1" fontId="0" fillId="4" borderId="11" xfId="0" applyNumberFormat="1" applyFill="1" applyBorder="1" applyAlignment="1" applyProtection="1">
      <alignment horizontal="center" wrapText="1"/>
      <protection hidden="1"/>
    </xf>
    <xf numFmtId="0" fontId="0" fillId="4" borderId="12" xfId="0" applyFill="1" applyBorder="1" applyAlignment="1" applyProtection="1">
      <alignment horizontal="center" wrapText="1"/>
      <protection hidden="1"/>
    </xf>
    <xf numFmtId="0" fontId="0" fillId="4" borderId="32" xfId="0" applyFill="1" applyBorder="1" applyAlignment="1" applyProtection="1">
      <alignment horizontal="center" wrapText="1"/>
      <protection hidden="1"/>
    </xf>
    <xf numFmtId="0" fontId="0" fillId="2" borderId="31" xfId="0" applyFill="1" applyBorder="1" applyAlignment="1" applyProtection="1">
      <alignment horizontal="center" wrapText="1"/>
      <protection hidden="1"/>
    </xf>
    <xf numFmtId="0" fontId="0" fillId="0" borderId="0" xfId="0" applyAlignment="1" applyProtection="1">
      <alignment horizontal="center" wrapText="1"/>
      <protection hidden="1"/>
    </xf>
    <xf numFmtId="0" fontId="8" fillId="5" borderId="0" xfId="0" applyFont="1" applyFill="1" applyBorder="1" applyAlignment="1" applyProtection="1">
      <alignment horizontal="left" vertical="center" wrapText="1"/>
      <protection hidden="1"/>
    </xf>
    <xf numFmtId="167" fontId="0" fillId="3" borderId="7" xfId="0" applyNumberFormat="1" applyFill="1" applyBorder="1" applyAlignment="1" applyProtection="1">
      <protection hidden="1"/>
    </xf>
    <xf numFmtId="167" fontId="10" fillId="2" borderId="31" xfId="0" applyNumberFormat="1" applyFont="1" applyFill="1" applyBorder="1" applyAlignment="1" applyProtection="1">
      <protection hidden="1"/>
    </xf>
    <xf numFmtId="1" fontId="40" fillId="0" borderId="0" xfId="0" applyNumberFormat="1" applyFont="1" applyAlignment="1" applyProtection="1">
      <alignment horizontal="center" vertical="center"/>
      <protection hidden="1"/>
    </xf>
    <xf numFmtId="167" fontId="0" fillId="3" borderId="7" xfId="0" quotePrefix="1" applyNumberFormat="1" applyFill="1" applyBorder="1" applyAlignment="1" applyProtection="1">
      <protection hidden="1"/>
    </xf>
    <xf numFmtId="167" fontId="10" fillId="2" borderId="6" xfId="0" applyNumberFormat="1" applyFont="1" applyFill="1" applyBorder="1" applyAlignment="1" applyProtection="1">
      <protection hidden="1"/>
    </xf>
    <xf numFmtId="0" fontId="8" fillId="2" borderId="0" xfId="0" applyFont="1" applyFill="1" applyBorder="1" applyAlignment="1" applyProtection="1">
      <alignment horizontal="left" wrapText="1"/>
      <protection hidden="1"/>
    </xf>
    <xf numFmtId="167" fontId="38" fillId="17" borderId="2" xfId="0" applyNumberFormat="1" applyFont="1" applyFill="1" applyBorder="1" applyAlignment="1" applyProtection="1">
      <protection hidden="1"/>
    </xf>
    <xf numFmtId="167" fontId="38" fillId="2" borderId="26" xfId="0" applyNumberFormat="1" applyFont="1" applyFill="1" applyBorder="1" applyAlignment="1" applyProtection="1">
      <protection hidden="1"/>
    </xf>
    <xf numFmtId="0" fontId="13" fillId="0" borderId="1" xfId="0" applyFont="1" applyBorder="1" applyAlignment="1" applyProtection="1">
      <alignment horizontal="center" wrapText="1"/>
      <protection hidden="1"/>
    </xf>
    <xf numFmtId="0" fontId="14" fillId="2" borderId="0" xfId="0" applyFont="1" applyFill="1" applyBorder="1" applyAlignment="1" applyProtection="1">
      <alignment horizontal="left" wrapText="1"/>
      <protection hidden="1"/>
    </xf>
    <xf numFmtId="167" fontId="39" fillId="17" borderId="2" xfId="0" applyNumberFormat="1" applyFont="1" applyFill="1" applyBorder="1" applyAlignment="1" applyProtection="1">
      <protection hidden="1"/>
    </xf>
    <xf numFmtId="0" fontId="13" fillId="0" borderId="0" xfId="0" applyFont="1" applyAlignment="1" applyProtection="1">
      <protection hidden="1"/>
    </xf>
    <xf numFmtId="0" fontId="8" fillId="2" borderId="0" xfId="0" applyFont="1" applyFill="1" applyBorder="1" applyAlignment="1" applyProtection="1">
      <alignment horizontal="left" vertical="center" wrapText="1"/>
      <protection hidden="1"/>
    </xf>
    <xf numFmtId="167" fontId="38" fillId="17" borderId="2" xfId="0" applyNumberFormat="1" applyFont="1" applyFill="1" applyBorder="1" applyAlignment="1" applyProtection="1">
      <alignment horizontal="center" vertical="center"/>
      <protection hidden="1"/>
    </xf>
    <xf numFmtId="167" fontId="8" fillId="2" borderId="26" xfId="0" applyNumberFormat="1" applyFont="1" applyFill="1" applyBorder="1" applyAlignment="1" applyProtection="1">
      <alignment vertical="center"/>
      <protection hidden="1"/>
    </xf>
    <xf numFmtId="0" fontId="13" fillId="0" borderId="1" xfId="0" applyFont="1" applyBorder="1" applyAlignment="1" applyProtection="1">
      <alignment horizontal="center" vertical="center" wrapText="1"/>
      <protection hidden="1"/>
    </xf>
    <xf numFmtId="0" fontId="14" fillId="2" borderId="0" xfId="0" applyFont="1" applyFill="1" applyBorder="1" applyAlignment="1" applyProtection="1">
      <alignment horizontal="center" vertical="center" wrapText="1"/>
      <protection hidden="1"/>
    </xf>
    <xf numFmtId="167" fontId="39" fillId="17" borderId="2" xfId="0" applyNumberFormat="1" applyFont="1" applyFill="1" applyBorder="1" applyAlignment="1" applyProtection="1">
      <alignment horizontal="center" vertical="center"/>
      <protection hidden="1"/>
    </xf>
    <xf numFmtId="167" fontId="14" fillId="2" borderId="26" xfId="0" applyNumberFormat="1" applyFont="1" applyFill="1" applyBorder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44" fontId="8" fillId="2" borderId="15" xfId="0" applyNumberFormat="1" applyFont="1" applyFill="1" applyBorder="1" applyAlignment="1" applyProtection="1">
      <protection hidden="1"/>
    </xf>
    <xf numFmtId="0" fontId="8" fillId="2" borderId="21" xfId="0" applyFont="1" applyFill="1" applyBorder="1" applyAlignment="1" applyProtection="1">
      <alignment horizontal="center"/>
      <protection hidden="1"/>
    </xf>
    <xf numFmtId="2" fontId="0" fillId="21" borderId="7" xfId="0" applyNumberFormat="1" applyFill="1" applyBorder="1" applyAlignment="1" applyProtection="1">
      <protection hidden="1"/>
    </xf>
    <xf numFmtId="2" fontId="0" fillId="2" borderId="31" xfId="0" applyNumberFormat="1" applyFill="1" applyBorder="1" applyAlignment="1" applyProtection="1">
      <protection hidden="1"/>
    </xf>
    <xf numFmtId="44" fontId="0" fillId="17" borderId="26" xfId="0" applyNumberFormat="1" applyFill="1" applyBorder="1" applyAlignment="1" applyProtection="1">
      <alignment vertical="center"/>
      <protection hidden="1"/>
    </xf>
    <xf numFmtId="44" fontId="0" fillId="17" borderId="31" xfId="0" applyNumberFormat="1" applyFill="1" applyBorder="1" applyAlignment="1" applyProtection="1">
      <protection hidden="1"/>
    </xf>
    <xf numFmtId="44" fontId="0" fillId="17" borderId="33" xfId="0" applyNumberFormat="1" applyFill="1" applyBorder="1" applyAlignment="1" applyProtection="1">
      <protection hidden="1"/>
    </xf>
    <xf numFmtId="44" fontId="0" fillId="17" borderId="34" xfId="0" applyNumberFormat="1" applyFill="1" applyBorder="1" applyAlignment="1" applyProtection="1">
      <protection hidden="1"/>
    </xf>
    <xf numFmtId="44" fontId="0" fillId="17" borderId="33" xfId="0" applyNumberFormat="1" applyFill="1" applyBorder="1" applyAlignment="1" applyProtection="1">
      <alignment vertical="center"/>
      <protection hidden="1"/>
    </xf>
    <xf numFmtId="44" fontId="0" fillId="17" borderId="45" xfId="0" applyNumberFormat="1" applyFill="1" applyBorder="1" applyAlignment="1" applyProtection="1">
      <alignment vertical="center"/>
      <protection hidden="1"/>
    </xf>
    <xf numFmtId="44" fontId="0" fillId="17" borderId="22" xfId="0" applyNumberFormat="1" applyFill="1" applyBorder="1" applyAlignment="1" applyProtection="1">
      <alignment vertical="center"/>
      <protection hidden="1"/>
    </xf>
    <xf numFmtId="0" fontId="8" fillId="20" borderId="16" xfId="0" applyFont="1" applyFill="1" applyBorder="1" applyAlignment="1" applyProtection="1">
      <alignment horizontal="center" vertical="center" wrapText="1"/>
      <protection hidden="1"/>
    </xf>
    <xf numFmtId="44" fontId="0" fillId="17" borderId="26" xfId="0" applyNumberFormat="1" applyFill="1" applyBorder="1" applyAlignment="1" applyProtection="1">
      <alignment horizontal="center" vertical="center"/>
      <protection hidden="1"/>
    </xf>
    <xf numFmtId="0" fontId="8" fillId="9" borderId="26" xfId="0" applyFont="1" applyFill="1" applyBorder="1" applyAlignment="1" applyProtection="1">
      <alignment horizontal="center" vertical="center" wrapText="1"/>
      <protection hidden="1"/>
    </xf>
    <xf numFmtId="1" fontId="0" fillId="17" borderId="26" xfId="0" applyNumberForma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left"/>
      <protection hidden="1"/>
    </xf>
    <xf numFmtId="167" fontId="0" fillId="0" borderId="0" xfId="0" applyNumberFormat="1" applyFill="1" applyBorder="1" applyAlignment="1" applyProtection="1">
      <protection hidden="1"/>
    </xf>
    <xf numFmtId="1" fontId="0" fillId="0" borderId="0" xfId="0" applyNumberForma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1" fontId="8" fillId="17" borderId="26" xfId="1" applyNumberFormat="1" applyFont="1" applyFill="1" applyBorder="1" applyAlignment="1" applyProtection="1">
      <alignment horizontal="center" vertical="center"/>
      <protection hidden="1"/>
    </xf>
    <xf numFmtId="44" fontId="0" fillId="0" borderId="0" xfId="0" applyNumberFormat="1" applyFill="1" applyBorder="1" applyAlignment="1" applyProtection="1">
      <protection hidden="1"/>
    </xf>
    <xf numFmtId="44" fontId="0" fillId="0" borderId="0" xfId="0" applyNumberFormat="1" applyBorder="1" applyAlignment="1" applyProtection="1">
      <protection hidden="1"/>
    </xf>
    <xf numFmtId="0" fontId="0" fillId="0" borderId="0" xfId="0" applyFill="1" applyBorder="1" applyAlignment="1" applyProtection="1">
      <alignment horizontal="left" wrapText="1"/>
      <protection hidden="1"/>
    </xf>
    <xf numFmtId="44" fontId="8" fillId="17" borderId="26" xfId="1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wrapText="1"/>
      <protection hidden="1"/>
    </xf>
    <xf numFmtId="0" fontId="18" fillId="0" borderId="0" xfId="0" applyFont="1" applyAlignment="1" applyProtection="1">
      <alignment vertical="center"/>
      <protection hidden="1"/>
    </xf>
    <xf numFmtId="0" fontId="18" fillId="0" borderId="4" xfId="0" applyFont="1" applyBorder="1" applyAlignment="1" applyProtection="1">
      <alignment vertical="center"/>
      <protection hidden="1"/>
    </xf>
    <xf numFmtId="0" fontId="18" fillId="0" borderId="5" xfId="0" applyFont="1" applyBorder="1" applyAlignment="1" applyProtection="1">
      <alignment vertical="center"/>
      <protection hidden="1"/>
    </xf>
    <xf numFmtId="0" fontId="18" fillId="0" borderId="21" xfId="0" applyFont="1" applyBorder="1" applyAlignment="1" applyProtection="1">
      <alignment vertical="center"/>
      <protection hidden="1"/>
    </xf>
    <xf numFmtId="0" fontId="18" fillId="0" borderId="1" xfId="0" applyFont="1" applyBorder="1" applyAlignment="1" applyProtection="1">
      <alignment vertical="center"/>
      <protection hidden="1"/>
    </xf>
    <xf numFmtId="0" fontId="18" fillId="0" borderId="0" xfId="0" applyFont="1" applyFill="1" applyBorder="1" applyAlignment="1" applyProtection="1">
      <alignment vertical="center"/>
      <protection hidden="1"/>
    </xf>
    <xf numFmtId="0" fontId="18" fillId="0" borderId="0" xfId="0" applyFont="1" applyBorder="1" applyAlignment="1" applyProtection="1">
      <alignment vertical="center"/>
      <protection hidden="1"/>
    </xf>
    <xf numFmtId="0" fontId="18" fillId="0" borderId="15" xfId="0" applyFont="1" applyBorder="1" applyAlignment="1" applyProtection="1">
      <alignment vertical="center"/>
      <protection hidden="1"/>
    </xf>
    <xf numFmtId="44" fontId="18" fillId="0" borderId="0" xfId="0" applyNumberFormat="1" applyFont="1" applyAlignment="1" applyProtection="1">
      <alignment vertical="center"/>
      <protection hidden="1"/>
    </xf>
    <xf numFmtId="3" fontId="18" fillId="0" borderId="0" xfId="0" applyNumberFormat="1" applyFont="1" applyFill="1" applyBorder="1" applyAlignment="1" applyProtection="1">
      <protection hidden="1"/>
    </xf>
    <xf numFmtId="0" fontId="20" fillId="15" borderId="0" xfId="0" applyFont="1" applyFill="1" applyBorder="1" applyAlignment="1" applyProtection="1">
      <alignment horizontal="center" vertical="center"/>
      <protection hidden="1"/>
    </xf>
    <xf numFmtId="10" fontId="18" fillId="0" borderId="0" xfId="0" applyNumberFormat="1" applyFont="1" applyFill="1" applyBorder="1" applyAlignment="1" applyProtection="1">
      <alignment horizontal="center" vertical="center"/>
      <protection hidden="1"/>
    </xf>
    <xf numFmtId="9" fontId="18" fillId="0" borderId="0" xfId="0" applyNumberFormat="1" applyFont="1" applyBorder="1" applyAlignment="1" applyProtection="1">
      <alignment vertical="center"/>
      <protection hidden="1"/>
    </xf>
    <xf numFmtId="164" fontId="18" fillId="0" borderId="0" xfId="2" applyNumberFormat="1" applyFont="1" applyFill="1" applyBorder="1" applyAlignment="1" applyProtection="1">
      <alignment vertical="center"/>
      <protection hidden="1"/>
    </xf>
    <xf numFmtId="9" fontId="18" fillId="0" borderId="0" xfId="0" applyNumberFormat="1" applyFont="1" applyFill="1" applyBorder="1" applyAlignment="1" applyProtection="1">
      <alignment horizontal="center" vertical="center"/>
      <protection hidden="1"/>
    </xf>
    <xf numFmtId="164" fontId="18" fillId="0" borderId="0" xfId="2" applyNumberFormat="1" applyFont="1" applyFill="1" applyBorder="1" applyAlignment="1" applyProtection="1">
      <alignment horizontal="center" vertical="center"/>
      <protection hidden="1"/>
    </xf>
    <xf numFmtId="0" fontId="18" fillId="0" borderId="1" xfId="0" applyFont="1" applyBorder="1" applyAlignment="1" applyProtection="1">
      <alignment vertical="center" wrapText="1"/>
      <protection hidden="1"/>
    </xf>
    <xf numFmtId="0" fontId="19" fillId="15" borderId="4" xfId="0" applyFont="1" applyFill="1" applyBorder="1" applyAlignment="1" applyProtection="1">
      <alignment horizontal="center" vertical="center" wrapText="1"/>
      <protection hidden="1"/>
    </xf>
    <xf numFmtId="0" fontId="19" fillId="15" borderId="16" xfId="0" applyFont="1" applyFill="1" applyBorder="1" applyAlignment="1" applyProtection="1">
      <alignment horizontal="center" vertical="center" wrapText="1"/>
      <protection hidden="1"/>
    </xf>
    <xf numFmtId="0" fontId="19" fillId="15" borderId="26" xfId="0" applyFont="1" applyFill="1" applyBorder="1" applyAlignment="1" applyProtection="1">
      <alignment horizontal="center" vertical="center" wrapText="1"/>
      <protection hidden="1"/>
    </xf>
    <xf numFmtId="0" fontId="19" fillId="15" borderId="6" xfId="0" applyFont="1" applyFill="1" applyBorder="1" applyAlignment="1" applyProtection="1">
      <alignment horizontal="center" vertical="center" wrapText="1"/>
      <protection hidden="1"/>
    </xf>
    <xf numFmtId="0" fontId="18" fillId="0" borderId="15" xfId="0" applyFont="1" applyBorder="1" applyAlignment="1" applyProtection="1">
      <alignment vertical="center" wrapText="1"/>
      <protection hidden="1"/>
    </xf>
    <xf numFmtId="0" fontId="18" fillId="0" borderId="0" xfId="0" applyFont="1" applyAlignment="1" applyProtection="1">
      <alignment vertical="center" wrapText="1"/>
      <protection hidden="1"/>
    </xf>
    <xf numFmtId="0" fontId="19" fillId="15" borderId="31" xfId="0" applyFont="1" applyFill="1" applyBorder="1" applyAlignment="1" applyProtection="1">
      <alignment horizontal="center" vertical="center"/>
      <protection hidden="1"/>
    </xf>
    <xf numFmtId="167" fontId="18" fillId="2" borderId="23" xfId="1" applyNumberFormat="1" applyFont="1" applyFill="1" applyBorder="1" applyAlignment="1" applyProtection="1">
      <alignment horizontal="center" vertical="center"/>
      <protection hidden="1"/>
    </xf>
    <xf numFmtId="0" fontId="19" fillId="15" borderId="33" xfId="0" applyFont="1" applyFill="1" applyBorder="1" applyAlignment="1" applyProtection="1">
      <alignment horizontal="center" vertical="center"/>
      <protection hidden="1"/>
    </xf>
    <xf numFmtId="0" fontId="18" fillId="0" borderId="2" xfId="0" applyFont="1" applyBorder="1" applyAlignment="1" applyProtection="1">
      <alignment vertical="center"/>
      <protection hidden="1"/>
    </xf>
    <xf numFmtId="0" fontId="18" fillId="0" borderId="8" xfId="0" applyFont="1" applyBorder="1" applyAlignment="1" applyProtection="1">
      <alignment vertical="center"/>
      <protection hidden="1"/>
    </xf>
    <xf numFmtId="0" fontId="18" fillId="0" borderId="9" xfId="0" applyFont="1" applyBorder="1" applyAlignment="1" applyProtection="1">
      <alignment vertical="center"/>
      <protection hidden="1"/>
    </xf>
    <xf numFmtId="0" fontId="9" fillId="0" borderId="48" xfId="0" applyFont="1" applyFill="1" applyBorder="1" applyAlignment="1" applyProtection="1">
      <alignment horizontal="center" vertical="center" wrapText="1"/>
      <protection hidden="1"/>
    </xf>
    <xf numFmtId="3" fontId="0" fillId="0" borderId="18" xfId="0" applyNumberFormat="1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vertical="center"/>
      <protection hidden="1"/>
    </xf>
    <xf numFmtId="0" fontId="17" fillId="0" borderId="0" xfId="0" applyFont="1" applyAlignment="1" applyProtection="1">
      <alignment vertical="center"/>
      <protection hidden="1"/>
    </xf>
    <xf numFmtId="0" fontId="17" fillId="17" borderId="5" xfId="0" applyFont="1" applyFill="1" applyBorder="1" applyAlignment="1" applyProtection="1">
      <alignment vertical="center"/>
      <protection hidden="1"/>
    </xf>
    <xf numFmtId="0" fontId="17" fillId="17" borderId="21" xfId="0" applyFont="1" applyFill="1" applyBorder="1" applyAlignment="1" applyProtection="1">
      <alignment vertical="center"/>
      <protection hidden="1"/>
    </xf>
    <xf numFmtId="0" fontId="17" fillId="17" borderId="0" xfId="0" applyFont="1" applyFill="1" applyBorder="1" applyAlignment="1" applyProtection="1">
      <alignment vertical="center"/>
      <protection hidden="1"/>
    </xf>
    <xf numFmtId="0" fontId="17" fillId="17" borderId="15" xfId="0" applyFont="1" applyFill="1" applyBorder="1" applyAlignment="1" applyProtection="1">
      <alignment vertical="center"/>
      <protection hidden="1"/>
    </xf>
    <xf numFmtId="0" fontId="26" fillId="17" borderId="1" xfId="0" applyFont="1" applyFill="1" applyBorder="1" applyAlignment="1" applyProtection="1">
      <alignment horizontal="left" vertical="center"/>
      <protection hidden="1"/>
    </xf>
    <xf numFmtId="0" fontId="25" fillId="17" borderId="0" xfId="0" applyFont="1" applyFill="1" applyBorder="1" applyAlignment="1" applyProtection="1">
      <alignment vertical="center"/>
      <protection hidden="1"/>
    </xf>
    <xf numFmtId="0" fontId="0" fillId="17" borderId="0" xfId="0" applyFill="1" applyBorder="1" applyAlignment="1" applyProtection="1">
      <alignment vertical="center"/>
      <protection hidden="1"/>
    </xf>
    <xf numFmtId="0" fontId="27" fillId="17" borderId="0" xfId="0" applyFont="1" applyFill="1" applyBorder="1" applyAlignment="1" applyProtection="1">
      <alignment horizontal="left" vertical="center" wrapText="1"/>
      <protection hidden="1"/>
    </xf>
    <xf numFmtId="0" fontId="27" fillId="17" borderId="43" xfId="0" applyFont="1" applyFill="1" applyBorder="1" applyAlignment="1" applyProtection="1">
      <alignment vertical="center"/>
      <protection hidden="1"/>
    </xf>
    <xf numFmtId="0" fontId="24" fillId="17" borderId="19" xfId="0" applyFont="1" applyFill="1" applyBorder="1" applyAlignment="1" applyProtection="1">
      <alignment vertical="center"/>
      <protection hidden="1"/>
    </xf>
    <xf numFmtId="0" fontId="24" fillId="17" borderId="28" xfId="0" applyFont="1" applyFill="1" applyBorder="1" applyAlignment="1" applyProtection="1">
      <alignment vertical="center"/>
      <protection hidden="1"/>
    </xf>
    <xf numFmtId="0" fontId="24" fillId="0" borderId="0" xfId="0" applyFont="1" applyAlignment="1" applyProtection="1">
      <alignment vertical="center"/>
      <protection hidden="1"/>
    </xf>
    <xf numFmtId="0" fontId="27" fillId="17" borderId="1" xfId="0" applyFont="1" applyFill="1" applyBorder="1" applyAlignment="1" applyProtection="1">
      <alignment vertical="center"/>
      <protection hidden="1"/>
    </xf>
    <xf numFmtId="0" fontId="24" fillId="17" borderId="0" xfId="0" applyFont="1" applyFill="1" applyBorder="1" applyAlignment="1" applyProtection="1">
      <alignment vertical="center"/>
      <protection hidden="1"/>
    </xf>
    <xf numFmtId="0" fontId="24" fillId="17" borderId="15" xfId="0" applyFont="1" applyFill="1" applyBorder="1" applyAlignment="1" applyProtection="1">
      <alignment vertical="center"/>
      <protection hidden="1"/>
    </xf>
    <xf numFmtId="0" fontId="31" fillId="17" borderId="1" xfId="0" applyFont="1" applyFill="1" applyBorder="1" applyAlignment="1" applyProtection="1">
      <alignment horizontal="left" vertical="center" wrapText="1"/>
      <protection hidden="1"/>
    </xf>
    <xf numFmtId="0" fontId="24" fillId="17" borderId="1" xfId="0" applyFont="1" applyFill="1" applyBorder="1" applyAlignment="1" applyProtection="1">
      <alignment horizontal="left" vertical="center"/>
      <protection hidden="1"/>
    </xf>
    <xf numFmtId="0" fontId="24" fillId="17" borderId="1" xfId="0" applyFont="1" applyFill="1" applyBorder="1" applyAlignment="1" applyProtection="1">
      <alignment vertical="center"/>
      <protection hidden="1"/>
    </xf>
    <xf numFmtId="0" fontId="31" fillId="17" borderId="0" xfId="0" applyFont="1" applyFill="1" applyBorder="1" applyAlignment="1" applyProtection="1">
      <alignment horizontal="left" vertical="center" wrapText="1"/>
      <protection hidden="1"/>
    </xf>
    <xf numFmtId="0" fontId="27" fillId="17" borderId="1" xfId="0" applyFont="1" applyFill="1" applyBorder="1" applyAlignment="1" applyProtection="1">
      <alignment horizontal="left" vertical="center" wrapText="1"/>
      <protection hidden="1"/>
    </xf>
    <xf numFmtId="0" fontId="24" fillId="17" borderId="1" xfId="0" applyFont="1" applyFill="1" applyBorder="1" applyAlignment="1" applyProtection="1">
      <alignment horizontal="left" vertical="center" wrapText="1"/>
      <protection hidden="1"/>
    </xf>
    <xf numFmtId="0" fontId="24" fillId="17" borderId="0" xfId="0" applyFont="1" applyFill="1" applyBorder="1" applyAlignment="1" applyProtection="1">
      <alignment horizontal="left" vertical="center" wrapText="1"/>
      <protection hidden="1"/>
    </xf>
    <xf numFmtId="0" fontId="27" fillId="17" borderId="57" xfId="0" applyFont="1" applyFill="1" applyBorder="1" applyAlignment="1" applyProtection="1">
      <alignment vertical="center" wrapText="1"/>
      <protection hidden="1"/>
    </xf>
    <xf numFmtId="0" fontId="27" fillId="17" borderId="47" xfId="0" applyFont="1" applyFill="1" applyBorder="1" applyAlignment="1" applyProtection="1">
      <alignment vertical="center" wrapText="1"/>
      <protection hidden="1"/>
    </xf>
    <xf numFmtId="0" fontId="17" fillId="17" borderId="47" xfId="0" applyFont="1" applyFill="1" applyBorder="1" applyAlignment="1" applyProtection="1">
      <alignment vertical="center"/>
      <protection hidden="1"/>
    </xf>
    <xf numFmtId="0" fontId="17" fillId="17" borderId="58" xfId="0" applyFont="1" applyFill="1" applyBorder="1" applyAlignment="1" applyProtection="1">
      <alignment vertical="center"/>
      <protection hidden="1"/>
    </xf>
    <xf numFmtId="0" fontId="34" fillId="17" borderId="1" xfId="0" applyFont="1" applyFill="1" applyBorder="1" applyAlignment="1" applyProtection="1">
      <alignment vertical="center" wrapText="1"/>
      <protection hidden="1"/>
    </xf>
    <xf numFmtId="0" fontId="33" fillId="17" borderId="0" xfId="0" applyFont="1" applyFill="1" applyBorder="1" applyAlignment="1" applyProtection="1">
      <alignment vertical="center"/>
      <protection hidden="1"/>
    </xf>
    <xf numFmtId="0" fontId="27" fillId="17" borderId="1" xfId="0" applyFont="1" applyFill="1" applyBorder="1" applyAlignment="1" applyProtection="1">
      <alignment vertical="center" wrapText="1"/>
      <protection hidden="1"/>
    </xf>
    <xf numFmtId="0" fontId="24" fillId="17" borderId="1" xfId="0" quotePrefix="1" applyFont="1" applyFill="1" applyBorder="1" applyAlignment="1" applyProtection="1">
      <alignment vertical="center" wrapText="1"/>
      <protection hidden="1"/>
    </xf>
    <xf numFmtId="0" fontId="27" fillId="17" borderId="0" xfId="0" applyFont="1" applyFill="1" applyBorder="1" applyAlignment="1" applyProtection="1">
      <alignment horizontal="center" vertical="center" wrapText="1"/>
      <protection hidden="1"/>
    </xf>
    <xf numFmtId="0" fontId="27" fillId="17" borderId="36" xfId="0" applyFont="1" applyFill="1" applyBorder="1" applyAlignment="1" applyProtection="1">
      <alignment vertical="center" wrapText="1"/>
      <protection hidden="1"/>
    </xf>
    <xf numFmtId="0" fontId="24" fillId="17" borderId="37" xfId="0" applyFont="1" applyFill="1" applyBorder="1" applyAlignment="1" applyProtection="1">
      <alignment horizontal="center" vertical="center" wrapText="1"/>
      <protection hidden="1"/>
    </xf>
    <xf numFmtId="0" fontId="17" fillId="17" borderId="37" xfId="0" applyFont="1" applyFill="1" applyBorder="1" applyAlignment="1" applyProtection="1">
      <alignment vertical="center"/>
      <protection hidden="1"/>
    </xf>
    <xf numFmtId="0" fontId="17" fillId="17" borderId="38" xfId="0" applyFont="1" applyFill="1" applyBorder="1" applyAlignment="1" applyProtection="1">
      <alignment vertical="center"/>
      <protection hidden="1"/>
    </xf>
    <xf numFmtId="0" fontId="24" fillId="17" borderId="47" xfId="0" applyFont="1" applyFill="1" applyBorder="1" applyAlignment="1" applyProtection="1">
      <alignment horizontal="center" vertical="center" wrapText="1"/>
      <protection hidden="1"/>
    </xf>
    <xf numFmtId="0" fontId="24" fillId="17" borderId="0" xfId="0" applyFont="1" applyFill="1" applyBorder="1" applyAlignment="1" applyProtection="1">
      <alignment horizontal="center" vertical="center" wrapText="1"/>
      <protection hidden="1"/>
    </xf>
    <xf numFmtId="0" fontId="24" fillId="17" borderId="0" xfId="0" quotePrefix="1" applyFont="1" applyFill="1" applyBorder="1" applyAlignment="1" applyProtection="1">
      <alignment horizontal="left" vertical="center" wrapText="1"/>
      <protection hidden="1"/>
    </xf>
    <xf numFmtId="0" fontId="24" fillId="17" borderId="1" xfId="0" applyFont="1" applyFill="1" applyBorder="1" applyAlignment="1" applyProtection="1">
      <alignment horizontal="center" vertical="center"/>
      <protection hidden="1"/>
    </xf>
    <xf numFmtId="0" fontId="24" fillId="17" borderId="0" xfId="0" applyFont="1" applyFill="1" applyBorder="1" applyAlignment="1" applyProtection="1">
      <alignment horizontal="center" vertical="center"/>
      <protection hidden="1"/>
    </xf>
    <xf numFmtId="0" fontId="24" fillId="17" borderId="2" xfId="0" applyFont="1" applyFill="1" applyBorder="1" applyAlignment="1" applyProtection="1">
      <alignment vertical="center"/>
      <protection hidden="1"/>
    </xf>
    <xf numFmtId="0" fontId="25" fillId="17" borderId="8" xfId="0" applyFont="1" applyFill="1" applyBorder="1" applyAlignment="1" applyProtection="1">
      <alignment vertical="center"/>
      <protection hidden="1"/>
    </xf>
    <xf numFmtId="0" fontId="17" fillId="17" borderId="8" xfId="0" applyFont="1" applyFill="1" applyBorder="1" applyAlignment="1" applyProtection="1">
      <alignment vertical="center"/>
      <protection hidden="1"/>
    </xf>
    <xf numFmtId="0" fontId="17" fillId="17" borderId="9" xfId="0" applyFont="1" applyFill="1" applyBorder="1" applyAlignment="1" applyProtection="1">
      <alignment vertical="center"/>
      <protection hidden="1"/>
    </xf>
    <xf numFmtId="0" fontId="32" fillId="17" borderId="1" xfId="0" applyFont="1" applyFill="1" applyBorder="1" applyAlignment="1" applyProtection="1">
      <alignment horizontal="left" vertical="center"/>
      <protection hidden="1"/>
    </xf>
    <xf numFmtId="0" fontId="0" fillId="0" borderId="3" xfId="0" applyBorder="1" applyAlignment="1" applyProtection="1">
      <alignment horizontal="left" vertical="center"/>
    </xf>
    <xf numFmtId="0" fontId="0" fillId="0" borderId="3" xfId="0" applyBorder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 wrapText="1"/>
    </xf>
    <xf numFmtId="0" fontId="41" fillId="0" borderId="0" xfId="0" applyFont="1" applyBorder="1" applyAlignment="1" applyProtection="1">
      <protection hidden="1"/>
    </xf>
    <xf numFmtId="0" fontId="8" fillId="2" borderId="26" xfId="0" applyFont="1" applyFill="1" applyBorder="1" applyAlignment="1" applyProtection="1">
      <alignment horizontal="right" vertical="center" wrapText="1"/>
      <protection hidden="1"/>
    </xf>
    <xf numFmtId="0" fontId="8" fillId="0" borderId="26" xfId="0" applyFont="1" applyFill="1" applyBorder="1" applyAlignment="1" applyProtection="1">
      <alignment horizontal="right" vertical="center" wrapText="1"/>
      <protection hidden="1"/>
    </xf>
    <xf numFmtId="0" fontId="8" fillId="0" borderId="26" xfId="0" applyFont="1" applyFill="1" applyBorder="1" applyAlignment="1" applyProtection="1">
      <alignment horizontal="center" vertical="center" wrapText="1"/>
      <protection hidden="1"/>
    </xf>
    <xf numFmtId="0" fontId="8" fillId="0" borderId="4" xfId="0" applyFont="1" applyFill="1" applyBorder="1" applyAlignment="1" applyProtection="1">
      <alignment horizontal="left" vertical="center" wrapText="1"/>
      <protection hidden="1"/>
    </xf>
    <xf numFmtId="0" fontId="8" fillId="0" borderId="1" xfId="0" applyFont="1" applyFill="1" applyBorder="1" applyAlignment="1" applyProtection="1">
      <alignment horizontal="left" vertical="center" wrapText="1"/>
      <protection hidden="1"/>
    </xf>
    <xf numFmtId="0" fontId="8" fillId="0" borderId="57" xfId="0" applyFont="1" applyFill="1" applyBorder="1" applyAlignment="1" applyProtection="1">
      <alignment horizontal="left" vertical="center" wrapText="1"/>
      <protection hidden="1"/>
    </xf>
    <xf numFmtId="0" fontId="8" fillId="0" borderId="2" xfId="0" applyFont="1" applyFill="1" applyBorder="1" applyAlignment="1" applyProtection="1">
      <alignment horizontal="left" vertical="center" wrapText="1"/>
      <protection hidden="1"/>
    </xf>
    <xf numFmtId="0" fontId="8" fillId="0" borderId="16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 applyProtection="1">
      <alignment horizontal="right" vertical="center" wrapText="1"/>
      <protection hidden="1"/>
    </xf>
    <xf numFmtId="1" fontId="8" fillId="17" borderId="6" xfId="1" applyNumberFormat="1" applyFont="1" applyFill="1" applyBorder="1" applyAlignment="1" applyProtection="1">
      <alignment horizontal="center" vertical="center"/>
      <protection hidden="1"/>
    </xf>
    <xf numFmtId="0" fontId="15" fillId="0" borderId="0" xfId="0" applyFont="1" applyBorder="1" applyAlignment="1" applyProtection="1">
      <alignment horizontal="left" vertical="center" wrapText="1"/>
      <protection hidden="1"/>
    </xf>
    <xf numFmtId="0" fontId="16" fillId="10" borderId="0" xfId="0" applyFont="1" applyFill="1" applyBorder="1" applyAlignment="1" applyProtection="1">
      <alignment horizontal="left" vertical="center"/>
      <protection hidden="1"/>
    </xf>
    <xf numFmtId="0" fontId="8" fillId="2" borderId="26" xfId="0" applyFont="1" applyFill="1" applyBorder="1" applyAlignment="1" applyProtection="1">
      <alignment horizontal="center"/>
      <protection hidden="1"/>
    </xf>
    <xf numFmtId="0" fontId="9" fillId="21" borderId="44" xfId="0" applyFont="1" applyFill="1" applyBorder="1" applyAlignment="1" applyProtection="1">
      <alignment horizontal="center" vertical="center" wrapText="1"/>
      <protection hidden="1"/>
    </xf>
    <xf numFmtId="0" fontId="9" fillId="17" borderId="44" xfId="0" applyFont="1" applyFill="1" applyBorder="1" applyAlignment="1" applyProtection="1">
      <alignment horizontal="center" vertical="center" wrapText="1"/>
      <protection hidden="1"/>
    </xf>
    <xf numFmtId="0" fontId="0" fillId="0" borderId="4" xfId="0" applyBorder="1" applyAlignment="1" applyProtection="1">
      <protection hidden="1"/>
    </xf>
    <xf numFmtId="0" fontId="0" fillId="0" borderId="21" xfId="0" applyBorder="1" applyAlignment="1" applyProtection="1">
      <protection hidden="1"/>
    </xf>
    <xf numFmtId="0" fontId="0" fillId="0" borderId="1" xfId="0" applyBorder="1" applyAlignment="1" applyProtection="1">
      <protection hidden="1"/>
    </xf>
    <xf numFmtId="0" fontId="0" fillId="0" borderId="15" xfId="0" applyBorder="1" applyAlignment="1" applyProtection="1">
      <protection hidden="1"/>
    </xf>
    <xf numFmtId="0" fontId="0" fillId="0" borderId="2" xfId="0" applyBorder="1" applyAlignment="1" applyProtection="1">
      <alignment vertical="center"/>
      <protection hidden="1"/>
    </xf>
    <xf numFmtId="0" fontId="0" fillId="0" borderId="4" xfId="0" applyBorder="1" applyAlignment="1" applyProtection="1">
      <alignment vertical="center"/>
      <protection hidden="1"/>
    </xf>
    <xf numFmtId="0" fontId="0" fillId="0" borderId="5" xfId="0" applyBorder="1" applyAlignment="1" applyProtection="1">
      <alignment vertical="center"/>
      <protection hidden="1"/>
    </xf>
    <xf numFmtId="0" fontId="0" fillId="0" borderId="15" xfId="0" applyBorder="1" applyAlignment="1" applyProtection="1">
      <alignment vertical="center"/>
      <protection hidden="1"/>
    </xf>
    <xf numFmtId="2" fontId="7" fillId="0" borderId="15" xfId="0" applyNumberFormat="1" applyFont="1" applyFill="1" applyBorder="1" applyAlignment="1" applyProtection="1">
      <protection hidden="1"/>
    </xf>
    <xf numFmtId="0" fontId="8" fillId="0" borderId="8" xfId="0" applyFont="1" applyFill="1" applyBorder="1" applyAlignment="1" applyProtection="1">
      <alignment horizontal="right" vertical="center" wrapText="1"/>
      <protection hidden="1"/>
    </xf>
    <xf numFmtId="0" fontId="8" fillId="0" borderId="9" xfId="0" applyFont="1" applyFill="1" applyBorder="1" applyAlignment="1" applyProtection="1">
      <alignment horizontal="right" vertical="center" wrapText="1"/>
      <protection hidden="1"/>
    </xf>
    <xf numFmtId="0" fontId="8" fillId="0" borderId="5" xfId="0" applyFont="1" applyFill="1" applyBorder="1" applyAlignment="1" applyProtection="1">
      <alignment horizontal="right" vertical="center" wrapText="1"/>
      <protection hidden="1"/>
    </xf>
    <xf numFmtId="0" fontId="8" fillId="0" borderId="21" xfId="0" applyFont="1" applyFill="1" applyBorder="1" applyAlignment="1" applyProtection="1">
      <alignment horizontal="right" vertical="center" wrapText="1"/>
      <protection hidden="1"/>
    </xf>
    <xf numFmtId="0" fontId="8" fillId="0" borderId="15" xfId="0" applyFont="1" applyFill="1" applyBorder="1" applyAlignment="1" applyProtection="1">
      <alignment horizontal="right" vertical="center" wrapText="1"/>
      <protection hidden="1"/>
    </xf>
    <xf numFmtId="44" fontId="0" fillId="0" borderId="15" xfId="0" applyNumberFormat="1" applyBorder="1" applyAlignment="1" applyProtection="1">
      <protection hidden="1"/>
    </xf>
    <xf numFmtId="0" fontId="0" fillId="0" borderId="2" xfId="0" applyBorder="1" applyAlignment="1" applyProtection="1">
      <protection hidden="1"/>
    </xf>
    <xf numFmtId="0" fontId="13" fillId="0" borderId="8" xfId="0" applyFont="1" applyBorder="1" applyAlignment="1" applyProtection="1">
      <alignment horizontal="left" vertical="center"/>
      <protection hidden="1"/>
    </xf>
    <xf numFmtId="44" fontId="13" fillId="17" borderId="26" xfId="1" applyNumberFormat="1" applyFont="1" applyFill="1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44" fontId="0" fillId="17" borderId="26" xfId="0" applyNumberFormat="1" applyFont="1" applyFill="1" applyBorder="1" applyAlignment="1" applyProtection="1">
      <alignment horizontal="center" vertical="center"/>
      <protection hidden="1"/>
    </xf>
    <xf numFmtId="44" fontId="0" fillId="17" borderId="16" xfId="0" applyNumberFormat="1" applyFont="1" applyFill="1" applyBorder="1" applyAlignment="1" applyProtection="1">
      <alignment horizontal="center" vertical="center"/>
      <protection hidden="1"/>
    </xf>
    <xf numFmtId="10" fontId="13" fillId="17" borderId="26" xfId="1" applyNumberFormat="1" applyFont="1" applyFill="1" applyBorder="1" applyAlignment="1" applyProtection="1">
      <alignment horizontal="center" vertical="center"/>
      <protection hidden="1"/>
    </xf>
    <xf numFmtId="0" fontId="52" fillId="21" borderId="26" xfId="0" applyFont="1" applyFill="1" applyBorder="1" applyAlignment="1" applyProtection="1">
      <alignment horizontal="center" vertical="center" wrapText="1"/>
      <protection hidden="1"/>
    </xf>
    <xf numFmtId="44" fontId="52" fillId="17" borderId="26" xfId="0" applyNumberFormat="1" applyFont="1" applyFill="1" applyBorder="1" applyAlignment="1" applyProtection="1">
      <alignment horizontal="center" vertical="center"/>
      <protection hidden="1"/>
    </xf>
    <xf numFmtId="44" fontId="0" fillId="0" borderId="0" xfId="0" applyNumberFormat="1" applyFill="1" applyBorder="1" applyAlignment="1" applyProtection="1">
      <alignment horizontal="left" wrapText="1"/>
      <protection hidden="1"/>
    </xf>
    <xf numFmtId="0" fontId="7" fillId="0" borderId="0" xfId="0" applyFont="1" applyBorder="1" applyAlignment="1" applyProtection="1">
      <alignment vertical="center" wrapText="1"/>
      <protection hidden="1"/>
    </xf>
    <xf numFmtId="0" fontId="7" fillId="0" borderId="15" xfId="0" applyFont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vertical="center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right" vertical="center"/>
      <protection hidden="1"/>
    </xf>
    <xf numFmtId="2" fontId="13" fillId="21" borderId="41" xfId="0" applyNumberFormat="1" applyFont="1" applyFill="1" applyBorder="1" applyAlignment="1" applyProtection="1">
      <protection hidden="1"/>
    </xf>
    <xf numFmtId="2" fontId="14" fillId="2" borderId="26" xfId="0" applyNumberFormat="1" applyFont="1" applyFill="1" applyBorder="1" applyAlignment="1" applyProtection="1">
      <protection hidden="1"/>
    </xf>
    <xf numFmtId="0" fontId="23" fillId="0" borderId="15" xfId="0" applyFont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left" vertical="center"/>
      <protection hidden="1"/>
    </xf>
    <xf numFmtId="167" fontId="0" fillId="17" borderId="3" xfId="0" quotePrefix="1" applyNumberFormat="1" applyFill="1" applyBorder="1" applyAlignment="1" applyProtection="1">
      <alignment horizontal="center" vertical="center"/>
      <protection hidden="1"/>
    </xf>
    <xf numFmtId="44" fontId="6" fillId="0" borderId="35" xfId="1" applyFont="1" applyFill="1" applyBorder="1" applyAlignment="1" applyProtection="1">
      <alignment horizontal="center" vertical="center"/>
      <protection hidden="1"/>
    </xf>
    <xf numFmtId="167" fontId="0" fillId="17" borderId="14" xfId="0" quotePrefix="1" applyNumberFormat="1" applyFill="1" applyBorder="1" applyAlignment="1" applyProtection="1">
      <alignment horizontal="center" vertical="center"/>
      <protection hidden="1"/>
    </xf>
    <xf numFmtId="0" fontId="9" fillId="0" borderId="62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wrapText="1"/>
      <protection hidden="1"/>
    </xf>
    <xf numFmtId="44" fontId="18" fillId="21" borderId="12" xfId="1" applyFont="1" applyFill="1" applyBorder="1" applyAlignment="1" applyProtection="1">
      <protection hidden="1"/>
    </xf>
    <xf numFmtId="44" fontId="18" fillId="21" borderId="13" xfId="1" applyFont="1" applyFill="1" applyBorder="1" applyAlignment="1" applyProtection="1">
      <protection hidden="1"/>
    </xf>
    <xf numFmtId="10" fontId="18" fillId="21" borderId="13" xfId="2" applyNumberFormat="1" applyFont="1" applyFill="1" applyBorder="1" applyAlignment="1" applyProtection="1">
      <protection hidden="1"/>
    </xf>
    <xf numFmtId="3" fontId="18" fillId="21" borderId="13" xfId="0" applyNumberFormat="1" applyFont="1" applyFill="1" applyBorder="1" applyAlignment="1" applyProtection="1">
      <protection hidden="1"/>
    </xf>
    <xf numFmtId="10" fontId="18" fillId="21" borderId="25" xfId="2" applyNumberFormat="1" applyFont="1" applyFill="1" applyBorder="1" applyAlignment="1" applyProtection="1">
      <protection hidden="1"/>
    </xf>
    <xf numFmtId="167" fontId="18" fillId="21" borderId="23" xfId="1" applyNumberFormat="1" applyFont="1" applyFill="1" applyBorder="1" applyAlignment="1" applyProtection="1">
      <alignment horizontal="center" vertical="center"/>
      <protection hidden="1"/>
    </xf>
    <xf numFmtId="167" fontId="18" fillId="21" borderId="11" xfId="1" applyNumberFormat="1" applyFont="1" applyFill="1" applyBorder="1" applyAlignment="1" applyProtection="1">
      <alignment horizontal="center" vertical="center"/>
      <protection hidden="1"/>
    </xf>
    <xf numFmtId="165" fontId="18" fillId="21" borderId="11" xfId="0" applyNumberFormat="1" applyFont="1" applyFill="1" applyBorder="1" applyAlignment="1" applyProtection="1">
      <alignment horizontal="center" vertical="center"/>
      <protection hidden="1"/>
    </xf>
    <xf numFmtId="0" fontId="18" fillId="21" borderId="12" xfId="0" applyFont="1" applyFill="1" applyBorder="1" applyAlignment="1" applyProtection="1">
      <alignment horizontal="center" vertical="center"/>
      <protection hidden="1"/>
    </xf>
    <xf numFmtId="167" fontId="18" fillId="21" borderId="3" xfId="1" applyNumberFormat="1" applyFont="1" applyFill="1" applyBorder="1" applyAlignment="1" applyProtection="1">
      <alignment horizontal="center" vertical="center"/>
      <protection hidden="1"/>
    </xf>
    <xf numFmtId="2" fontId="18" fillId="21" borderId="3" xfId="0" applyNumberFormat="1" applyFont="1" applyFill="1" applyBorder="1" applyAlignment="1" applyProtection="1">
      <alignment horizontal="center" vertical="center"/>
      <protection hidden="1"/>
    </xf>
    <xf numFmtId="164" fontId="18" fillId="21" borderId="13" xfId="0" applyNumberFormat="1" applyFont="1" applyFill="1" applyBorder="1" applyAlignment="1" applyProtection="1">
      <alignment horizontal="center" vertical="center"/>
      <protection hidden="1"/>
    </xf>
    <xf numFmtId="167" fontId="18" fillId="21" borderId="0" xfId="1" applyNumberFormat="1" applyFont="1" applyFill="1" applyAlignment="1" applyProtection="1">
      <alignment horizontal="center" vertical="center"/>
      <protection hidden="1"/>
    </xf>
    <xf numFmtId="167" fontId="6" fillId="0" borderId="3" xfId="1" applyNumberFormat="1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23" fillId="0" borderId="3" xfId="0" applyFont="1" applyBorder="1" applyAlignment="1" applyProtection="1">
      <alignment vertical="center" wrapText="1"/>
      <protection locked="0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4" fontId="0" fillId="0" borderId="3" xfId="0" applyNumberFormat="1" applyFill="1" applyBorder="1" applyAlignment="1" applyProtection="1">
      <alignment horizontal="center" vertical="center"/>
      <protection locked="0"/>
    </xf>
    <xf numFmtId="167" fontId="0" fillId="0" borderId="26" xfId="1" applyNumberFormat="1" applyFont="1" applyBorder="1" applyAlignment="1" applyProtection="1">
      <alignment vertical="center"/>
      <protection locked="0"/>
    </xf>
    <xf numFmtId="0" fontId="8" fillId="2" borderId="26" xfId="0" applyFont="1" applyFill="1" applyBorder="1" applyAlignment="1" applyProtection="1">
      <alignment horizontal="center" vertical="center" wrapText="1"/>
      <protection hidden="1"/>
    </xf>
    <xf numFmtId="0" fontId="54" fillId="0" borderId="0" xfId="0" applyFont="1" applyAlignment="1" applyProtection="1">
      <alignment vertical="center"/>
      <protection hidden="1"/>
    </xf>
    <xf numFmtId="0" fontId="0" fillId="0" borderId="20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left" vertical="center" wrapText="1"/>
      <protection locked="0"/>
    </xf>
    <xf numFmtId="168" fontId="17" fillId="0" borderId="3" xfId="0" applyNumberFormat="1" applyFont="1" applyBorder="1" applyAlignment="1" applyProtection="1">
      <alignment horizontal="center" vertical="center"/>
      <protection locked="0"/>
    </xf>
    <xf numFmtId="167" fontId="6" fillId="0" borderId="3" xfId="1" applyNumberFormat="1" applyFont="1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left" vertical="center" wrapText="1"/>
      <protection locked="0"/>
    </xf>
    <xf numFmtId="166" fontId="6" fillId="0" borderId="3" xfId="1" applyNumberFormat="1" applyFont="1" applyBorder="1" applyAlignment="1" applyProtection="1">
      <alignment horizontal="center" vertical="center"/>
      <protection locked="0"/>
    </xf>
    <xf numFmtId="166" fontId="6" fillId="0" borderId="14" xfId="1" applyNumberFormat="1" applyFont="1" applyBorder="1" applyAlignment="1" applyProtection="1">
      <alignment horizontal="center" vertical="center"/>
      <protection locked="0"/>
    </xf>
    <xf numFmtId="167" fontId="6" fillId="0" borderId="14" xfId="1" applyNumberFormat="1" applyFont="1" applyFill="1" applyBorder="1" applyAlignment="1" applyProtection="1">
      <alignment horizontal="center" vertical="center"/>
      <protection locked="0"/>
    </xf>
    <xf numFmtId="168" fontId="0" fillId="17" borderId="3" xfId="0" applyNumberFormat="1" applyFill="1" applyBorder="1" applyAlignment="1" applyProtection="1">
      <alignment horizontal="center" vertical="center"/>
      <protection hidden="1"/>
    </xf>
    <xf numFmtId="0" fontId="9" fillId="17" borderId="44" xfId="0" applyFont="1" applyFill="1" applyBorder="1" applyAlignment="1" applyProtection="1">
      <alignment horizontal="center" vertical="center" wrapText="1"/>
      <protection hidden="1"/>
    </xf>
    <xf numFmtId="0" fontId="46" fillId="0" borderId="0" xfId="0" applyFont="1" applyAlignment="1" applyProtection="1">
      <alignment horizontal="center" vertical="center"/>
      <protection hidden="1"/>
    </xf>
    <xf numFmtId="0" fontId="46" fillId="0" borderId="0" xfId="0" applyFont="1" applyAlignment="1" applyProtection="1">
      <alignment horizontal="center" vertical="center" wrapText="1"/>
      <protection hidden="1"/>
    </xf>
    <xf numFmtId="0" fontId="46" fillId="0" borderId="0" xfId="0" applyFont="1" applyAlignment="1" applyProtection="1">
      <alignment horizontal="right" vertical="center"/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34" fillId="17" borderId="1" xfId="0" applyFont="1" applyFill="1" applyBorder="1" applyAlignment="1" applyProtection="1">
      <alignment horizontal="center" vertical="center" wrapText="1"/>
      <protection hidden="1"/>
    </xf>
    <xf numFmtId="0" fontId="34" fillId="17" borderId="0" xfId="0" applyFont="1" applyFill="1" applyBorder="1" applyAlignment="1" applyProtection="1">
      <alignment horizontal="center" vertical="center" wrapText="1"/>
      <protection hidden="1"/>
    </xf>
    <xf numFmtId="0" fontId="34" fillId="17" borderId="15" xfId="0" applyFont="1" applyFill="1" applyBorder="1" applyAlignment="1" applyProtection="1">
      <alignment horizontal="center" vertical="center" wrapText="1"/>
      <protection hidden="1"/>
    </xf>
    <xf numFmtId="0" fontId="27" fillId="17" borderId="4" xfId="0" applyFont="1" applyFill="1" applyBorder="1" applyAlignment="1" applyProtection="1">
      <alignment horizontal="left" vertical="center" wrapText="1"/>
      <protection hidden="1"/>
    </xf>
    <xf numFmtId="0" fontId="27" fillId="17" borderId="5" xfId="0" applyFont="1" applyFill="1" applyBorder="1" applyAlignment="1" applyProtection="1">
      <alignment horizontal="left" vertical="center" wrapText="1"/>
      <protection hidden="1"/>
    </xf>
    <xf numFmtId="0" fontId="27" fillId="17" borderId="1" xfId="0" applyFont="1" applyFill="1" applyBorder="1" applyAlignment="1" applyProtection="1">
      <alignment horizontal="left" vertical="center" wrapText="1"/>
      <protection hidden="1"/>
    </xf>
    <xf numFmtId="0" fontId="27" fillId="17" borderId="0" xfId="0" applyFont="1" applyFill="1" applyBorder="1" applyAlignment="1" applyProtection="1">
      <alignment horizontal="left" vertical="center" wrapText="1"/>
      <protection hidden="1"/>
    </xf>
    <xf numFmtId="0" fontId="27" fillId="18" borderId="16" xfId="0" applyFont="1" applyFill="1" applyBorder="1" applyAlignment="1" applyProtection="1">
      <alignment horizontal="center" vertical="center" wrapText="1"/>
      <protection hidden="1"/>
    </xf>
    <xf numFmtId="0" fontId="27" fillId="18" borderId="17" xfId="0" applyFont="1" applyFill="1" applyBorder="1" applyAlignment="1" applyProtection="1">
      <alignment horizontal="center" vertical="center" wrapText="1"/>
      <protection hidden="1"/>
    </xf>
    <xf numFmtId="0" fontId="27" fillId="18" borderId="27" xfId="0" applyFont="1" applyFill="1" applyBorder="1" applyAlignment="1" applyProtection="1">
      <alignment horizontal="center" vertical="center" wrapText="1"/>
      <protection hidden="1"/>
    </xf>
    <xf numFmtId="0" fontId="24" fillId="17" borderId="1" xfId="0" quotePrefix="1" applyFont="1" applyFill="1" applyBorder="1" applyAlignment="1" applyProtection="1">
      <alignment horizontal="left" vertical="center" wrapText="1"/>
      <protection hidden="1"/>
    </xf>
    <xf numFmtId="0" fontId="24" fillId="17" borderId="0" xfId="0" quotePrefix="1" applyFont="1" applyFill="1" applyBorder="1" applyAlignment="1" applyProtection="1">
      <alignment horizontal="left" vertical="center" wrapText="1"/>
      <protection hidden="1"/>
    </xf>
    <xf numFmtId="0" fontId="24" fillId="17" borderId="15" xfId="0" quotePrefix="1" applyFont="1" applyFill="1" applyBorder="1" applyAlignment="1" applyProtection="1">
      <alignment horizontal="left" vertical="center" wrapText="1"/>
      <protection hidden="1"/>
    </xf>
    <xf numFmtId="0" fontId="34" fillId="17" borderId="1" xfId="0" applyFont="1" applyFill="1" applyBorder="1" applyAlignment="1" applyProtection="1">
      <alignment horizontal="left" vertical="center" wrapText="1"/>
      <protection hidden="1"/>
    </xf>
    <xf numFmtId="0" fontId="34" fillId="17" borderId="0" xfId="0" applyFont="1" applyFill="1" applyBorder="1" applyAlignment="1" applyProtection="1">
      <alignment horizontal="left" vertical="center" wrapText="1"/>
      <protection hidden="1"/>
    </xf>
    <xf numFmtId="0" fontId="34" fillId="17" borderId="15" xfId="0" applyFont="1" applyFill="1" applyBorder="1" applyAlignment="1" applyProtection="1">
      <alignment horizontal="left" vertical="center" wrapText="1"/>
      <protection hidden="1"/>
    </xf>
    <xf numFmtId="0" fontId="50" fillId="17" borderId="1" xfId="0" quotePrefix="1" applyFont="1" applyFill="1" applyBorder="1" applyAlignment="1" applyProtection="1">
      <alignment horizontal="left" vertical="center" wrapText="1"/>
      <protection hidden="1"/>
    </xf>
    <xf numFmtId="0" fontId="50" fillId="17" borderId="0" xfId="0" quotePrefix="1" applyFont="1" applyFill="1" applyBorder="1" applyAlignment="1" applyProtection="1">
      <alignment horizontal="left" vertical="center" wrapText="1"/>
      <protection hidden="1"/>
    </xf>
    <xf numFmtId="0" fontId="24" fillId="17" borderId="0" xfId="0" applyFont="1" applyFill="1" applyBorder="1" applyAlignment="1" applyProtection="1">
      <alignment horizontal="left" vertical="center" wrapText="1"/>
      <protection hidden="1"/>
    </xf>
    <xf numFmtId="0" fontId="24" fillId="17" borderId="1" xfId="0" quotePrefix="1" applyFont="1" applyFill="1" applyBorder="1" applyAlignment="1" applyProtection="1">
      <alignment vertical="center" wrapText="1"/>
      <protection hidden="1"/>
    </xf>
    <xf numFmtId="0" fontId="24" fillId="17" borderId="0" xfId="0" quotePrefix="1" applyFont="1" applyFill="1" applyBorder="1" applyAlignment="1" applyProtection="1">
      <alignment vertical="center" wrapText="1"/>
      <protection hidden="1"/>
    </xf>
    <xf numFmtId="0" fontId="0" fillId="17" borderId="0" xfId="0" applyFill="1" applyBorder="1" applyAlignment="1" applyProtection="1">
      <alignment vertical="center" wrapText="1"/>
      <protection hidden="1"/>
    </xf>
    <xf numFmtId="0" fontId="0" fillId="17" borderId="15" xfId="0" applyFill="1" applyBorder="1" applyAlignment="1" applyProtection="1">
      <alignment vertical="center" wrapText="1"/>
      <protection hidden="1"/>
    </xf>
    <xf numFmtId="0" fontId="27" fillId="17" borderId="1" xfId="0" applyFont="1" applyFill="1" applyBorder="1" applyAlignment="1" applyProtection="1">
      <alignment horizontal="center" vertical="center" wrapText="1"/>
      <protection hidden="1"/>
    </xf>
    <xf numFmtId="0" fontId="27" fillId="17" borderId="0" xfId="0" applyFont="1" applyFill="1" applyBorder="1" applyAlignment="1" applyProtection="1">
      <alignment horizontal="center" vertical="center" wrapText="1"/>
      <protection hidden="1"/>
    </xf>
    <xf numFmtId="0" fontId="27" fillId="17" borderId="15" xfId="0" applyFont="1" applyFill="1" applyBorder="1" applyAlignment="1" applyProtection="1">
      <alignment horizontal="center" vertical="center" wrapText="1"/>
      <protection hidden="1"/>
    </xf>
    <xf numFmtId="0" fontId="0" fillId="0" borderId="3" xfId="0" applyFill="1" applyBorder="1" applyAlignment="1" applyProtection="1">
      <alignment horizontal="left" vertical="center"/>
      <protection locked="0"/>
    </xf>
    <xf numFmtId="3" fontId="8" fillId="14" borderId="18" xfId="0" applyNumberFormat="1" applyFont="1" applyFill="1" applyBorder="1" applyAlignment="1" applyProtection="1">
      <alignment horizontal="center" vertical="center"/>
      <protection hidden="1"/>
    </xf>
    <xf numFmtId="3" fontId="8" fillId="14" borderId="19" xfId="0" applyNumberFormat="1" applyFont="1" applyFill="1" applyBorder="1" applyAlignment="1" applyProtection="1">
      <alignment horizontal="center" vertical="center"/>
      <protection hidden="1"/>
    </xf>
    <xf numFmtId="3" fontId="8" fillId="14" borderId="20" xfId="0" applyNumberFormat="1" applyFont="1" applyFill="1" applyBorder="1" applyAlignment="1" applyProtection="1">
      <alignment horizontal="center" vertical="center"/>
      <protection hidden="1"/>
    </xf>
    <xf numFmtId="0" fontId="23" fillId="0" borderId="0" xfId="0" applyFont="1" applyBorder="1" applyAlignment="1" applyProtection="1">
      <alignment horizontal="center" vertical="center" wrapText="1"/>
      <protection hidden="1"/>
    </xf>
    <xf numFmtId="0" fontId="23" fillId="0" borderId="15" xfId="0" applyFont="1" applyBorder="1" applyAlignment="1" applyProtection="1">
      <alignment horizontal="center" vertical="center" wrapText="1"/>
      <protection hidden="1"/>
    </xf>
    <xf numFmtId="0" fontId="16" fillId="10" borderId="0" xfId="0" applyFont="1" applyFill="1" applyBorder="1" applyAlignment="1" applyProtection="1">
      <alignment horizontal="center" vertical="center" wrapText="1"/>
      <protection hidden="1"/>
    </xf>
    <xf numFmtId="167" fontId="8" fillId="14" borderId="18" xfId="0" applyNumberFormat="1" applyFont="1" applyFill="1" applyBorder="1" applyAlignment="1" applyProtection="1">
      <alignment horizontal="center" vertical="center"/>
      <protection hidden="1"/>
    </xf>
    <xf numFmtId="167" fontId="8" fillId="14" borderId="19" xfId="0" applyNumberFormat="1" applyFont="1" applyFill="1" applyBorder="1" applyAlignment="1" applyProtection="1">
      <alignment horizontal="center" vertical="center"/>
      <protection hidden="1"/>
    </xf>
    <xf numFmtId="167" fontId="8" fillId="14" borderId="20" xfId="0" applyNumberFormat="1" applyFont="1" applyFill="1" applyBorder="1" applyAlignment="1" applyProtection="1">
      <alignment horizontal="center" vertical="center"/>
      <protection hidden="1"/>
    </xf>
    <xf numFmtId="0" fontId="0" fillId="9" borderId="0" xfId="0" applyFill="1" applyBorder="1" applyAlignment="1" applyProtection="1">
      <alignment horizontal="left" vertical="center" wrapText="1"/>
      <protection hidden="1"/>
    </xf>
    <xf numFmtId="0" fontId="0" fillId="10" borderId="0" xfId="0" applyFill="1" applyBorder="1" applyAlignment="1" applyProtection="1">
      <alignment horizontal="left" vertical="center" wrapText="1"/>
      <protection hidden="1"/>
    </xf>
    <xf numFmtId="0" fontId="0" fillId="0" borderId="18" xfId="0" applyFill="1" applyBorder="1" applyAlignment="1" applyProtection="1">
      <alignment horizontal="left" vertical="center"/>
      <protection hidden="1"/>
    </xf>
    <xf numFmtId="0" fontId="0" fillId="0" borderId="19" xfId="0" applyFill="1" applyBorder="1" applyAlignment="1" applyProtection="1">
      <alignment horizontal="left" vertical="center"/>
      <protection hidden="1"/>
    </xf>
    <xf numFmtId="0" fontId="0" fillId="0" borderId="20" xfId="0" applyFill="1" applyBorder="1" applyAlignment="1" applyProtection="1">
      <alignment horizontal="left" vertical="center"/>
      <protection hidden="1"/>
    </xf>
    <xf numFmtId="0" fontId="0" fillId="0" borderId="19" xfId="0" applyBorder="1" applyAlignment="1" applyProtection="1">
      <alignment horizontal="left" vertical="center"/>
      <protection hidden="1"/>
    </xf>
    <xf numFmtId="0" fontId="0" fillId="0" borderId="20" xfId="0" applyBorder="1" applyAlignment="1" applyProtection="1">
      <alignment horizontal="left" vertical="center"/>
      <protection hidden="1"/>
    </xf>
    <xf numFmtId="0" fontId="14" fillId="0" borderId="37" xfId="0" applyFont="1" applyBorder="1" applyAlignment="1" applyProtection="1">
      <alignment horizontal="center" vertical="center"/>
      <protection hidden="1"/>
    </xf>
    <xf numFmtId="0" fontId="23" fillId="2" borderId="15" xfId="0" applyFont="1" applyFill="1" applyBorder="1" applyAlignment="1" applyProtection="1">
      <alignment horizontal="center" vertical="center" wrapText="1"/>
      <protection hidden="1"/>
    </xf>
    <xf numFmtId="0" fontId="8" fillId="0" borderId="16" xfId="0" applyFont="1" applyBorder="1" applyAlignment="1" applyProtection="1">
      <alignment horizontal="center" vertical="center"/>
      <protection hidden="1"/>
    </xf>
    <xf numFmtId="0" fontId="8" fillId="0" borderId="17" xfId="0" applyFont="1" applyBorder="1" applyAlignment="1" applyProtection="1">
      <alignment horizontal="center" vertical="center"/>
      <protection hidden="1"/>
    </xf>
    <xf numFmtId="0" fontId="8" fillId="0" borderId="27" xfId="0" applyFont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 wrapText="1"/>
      <protection hidden="1"/>
    </xf>
    <xf numFmtId="0" fontId="1" fillId="0" borderId="41" xfId="0" applyFont="1" applyBorder="1" applyAlignment="1" applyProtection="1">
      <alignment horizontal="left" vertical="center" wrapText="1"/>
      <protection hidden="1"/>
    </xf>
    <xf numFmtId="0" fontId="0" fillId="0" borderId="42" xfId="0" applyBorder="1" applyAlignment="1" applyProtection="1">
      <alignment horizontal="left" vertical="center" wrapText="1"/>
      <protection hidden="1"/>
    </xf>
    <xf numFmtId="0" fontId="45" fillId="2" borderId="16" xfId="0" applyFont="1" applyFill="1" applyBorder="1" applyAlignment="1" applyProtection="1">
      <alignment horizontal="left" vertical="center" wrapText="1"/>
      <protection hidden="1"/>
    </xf>
    <xf numFmtId="0" fontId="45" fillId="2" borderId="17" xfId="0" applyFont="1" applyFill="1" applyBorder="1" applyAlignment="1" applyProtection="1">
      <alignment horizontal="left" vertical="center" wrapText="1"/>
      <protection hidden="1"/>
    </xf>
    <xf numFmtId="0" fontId="45" fillId="2" borderId="17" xfId="0" applyFont="1" applyFill="1" applyBorder="1" applyAlignment="1" applyProtection="1">
      <alignment horizontal="left" vertical="center"/>
      <protection hidden="1"/>
    </xf>
    <xf numFmtId="0" fontId="45" fillId="2" borderId="27" xfId="0" applyFont="1" applyFill="1" applyBorder="1" applyAlignment="1" applyProtection="1">
      <alignment horizontal="left" vertical="center"/>
      <protection hidden="1"/>
    </xf>
    <xf numFmtId="0" fontId="8" fillId="2" borderId="26" xfId="0" applyFont="1" applyFill="1" applyBorder="1" applyAlignment="1" applyProtection="1">
      <alignment horizontal="center"/>
      <protection hidden="1"/>
    </xf>
    <xf numFmtId="0" fontId="9" fillId="21" borderId="60" xfId="0" applyFont="1" applyFill="1" applyBorder="1" applyAlignment="1" applyProtection="1">
      <alignment horizontal="center" vertical="center" wrapText="1"/>
      <protection hidden="1"/>
    </xf>
    <xf numFmtId="0" fontId="9" fillId="21" borderId="44" xfId="0" applyFont="1" applyFill="1" applyBorder="1" applyAlignment="1" applyProtection="1">
      <alignment horizontal="center" vertical="center" wrapText="1"/>
      <protection hidden="1"/>
    </xf>
    <xf numFmtId="0" fontId="9" fillId="17" borderId="44" xfId="0" applyFont="1" applyFill="1" applyBorder="1" applyAlignment="1" applyProtection="1">
      <alignment horizontal="center" vertical="center" wrapText="1"/>
      <protection hidden="1"/>
    </xf>
    <xf numFmtId="0" fontId="9" fillId="5" borderId="36" xfId="0" applyFont="1" applyFill="1" applyBorder="1" applyAlignment="1" applyProtection="1">
      <alignment horizontal="left" vertical="center" wrapText="1"/>
      <protection hidden="1"/>
    </xf>
    <xf numFmtId="0" fontId="9" fillId="5" borderId="37" xfId="0" applyFont="1" applyFill="1" applyBorder="1" applyAlignment="1" applyProtection="1">
      <alignment horizontal="left" vertical="center" wrapText="1"/>
      <protection hidden="1"/>
    </xf>
    <xf numFmtId="0" fontId="9" fillId="5" borderId="43" xfId="0" applyFont="1" applyFill="1" applyBorder="1" applyAlignment="1" applyProtection="1">
      <alignment horizontal="left" vertical="center" wrapText="1"/>
      <protection hidden="1"/>
    </xf>
    <xf numFmtId="0" fontId="9" fillId="5" borderId="19" xfId="0" applyFont="1" applyFill="1" applyBorder="1" applyAlignment="1" applyProtection="1">
      <alignment horizontal="left" vertical="center" wrapText="1"/>
      <protection hidden="1"/>
    </xf>
    <xf numFmtId="0" fontId="8" fillId="0" borderId="16" xfId="0" applyFont="1" applyFill="1" applyBorder="1" applyAlignment="1" applyProtection="1">
      <alignment horizontal="center" vertical="center"/>
      <protection hidden="1"/>
    </xf>
    <xf numFmtId="0" fontId="8" fillId="0" borderId="17" xfId="0" applyFont="1" applyFill="1" applyBorder="1" applyAlignment="1" applyProtection="1">
      <alignment horizontal="center" vertical="center"/>
      <protection hidden="1"/>
    </xf>
    <xf numFmtId="0" fontId="8" fillId="0" borderId="27" xfId="0" applyFont="1" applyFill="1" applyBorder="1" applyAlignment="1" applyProtection="1">
      <alignment horizontal="center" vertical="center"/>
      <protection hidden="1"/>
    </xf>
    <xf numFmtId="0" fontId="15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16" fillId="10" borderId="0" xfId="0" applyFont="1" applyFill="1" applyBorder="1" applyAlignment="1" applyProtection="1">
      <alignment horizontal="left" vertical="center"/>
      <protection hidden="1"/>
    </xf>
    <xf numFmtId="0" fontId="8" fillId="2" borderId="16" xfId="0" applyFont="1" applyFill="1" applyBorder="1" applyAlignment="1" applyProtection="1">
      <alignment horizontal="center"/>
      <protection hidden="1"/>
    </xf>
    <xf numFmtId="0" fontId="8" fillId="2" borderId="17" xfId="0" applyFont="1" applyFill="1" applyBorder="1" applyAlignment="1" applyProtection="1">
      <alignment horizontal="center"/>
      <protection hidden="1"/>
    </xf>
    <xf numFmtId="0" fontId="8" fillId="2" borderId="27" xfId="0" applyFont="1" applyFill="1" applyBorder="1" applyAlignment="1" applyProtection="1">
      <alignment horizontal="center"/>
      <protection hidden="1"/>
    </xf>
    <xf numFmtId="0" fontId="0" fillId="2" borderId="26" xfId="0" applyFill="1" applyBorder="1" applyAlignment="1" applyProtection="1">
      <alignment horizontal="center"/>
      <protection hidden="1"/>
    </xf>
    <xf numFmtId="0" fontId="8" fillId="2" borderId="16" xfId="0" applyFont="1" applyFill="1" applyBorder="1" applyAlignment="1" applyProtection="1">
      <alignment horizontal="left"/>
      <protection hidden="1"/>
    </xf>
    <xf numFmtId="0" fontId="8" fillId="2" borderId="17" xfId="0" applyFont="1" applyFill="1" applyBorder="1" applyAlignment="1" applyProtection="1">
      <alignment horizontal="left"/>
      <protection hidden="1"/>
    </xf>
    <xf numFmtId="0" fontId="8" fillId="2" borderId="27" xfId="0" applyFont="1" applyFill="1" applyBorder="1" applyAlignment="1" applyProtection="1">
      <alignment horizontal="left"/>
      <protection hidden="1"/>
    </xf>
    <xf numFmtId="0" fontId="8" fillId="0" borderId="16" xfId="0" applyFont="1" applyBorder="1" applyAlignment="1" applyProtection="1">
      <alignment horizontal="center" vertical="center" wrapText="1"/>
      <protection hidden="1"/>
    </xf>
    <xf numFmtId="0" fontId="8" fillId="0" borderId="17" xfId="0" applyFont="1" applyBorder="1" applyAlignment="1" applyProtection="1">
      <alignment horizontal="center" vertical="center" wrapText="1"/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9" fillId="21" borderId="16" xfId="0" applyFont="1" applyFill="1" applyBorder="1" applyAlignment="1" applyProtection="1">
      <alignment horizontal="center" vertical="center" wrapText="1"/>
      <protection hidden="1"/>
    </xf>
    <xf numFmtId="0" fontId="9" fillId="21" borderId="17" xfId="0" applyFont="1" applyFill="1" applyBorder="1" applyAlignment="1" applyProtection="1">
      <alignment horizontal="center" vertical="center" wrapText="1"/>
      <protection hidden="1"/>
    </xf>
    <xf numFmtId="0" fontId="9" fillId="21" borderId="59" xfId="0" applyFont="1" applyFill="1" applyBorder="1" applyAlignment="1" applyProtection="1">
      <alignment horizontal="center" vertical="center" wrapText="1"/>
      <protection hidden="1"/>
    </xf>
    <xf numFmtId="0" fontId="9" fillId="0" borderId="29" xfId="0" applyFont="1" applyBorder="1" applyAlignment="1" applyProtection="1">
      <alignment horizontal="center" vertical="center" wrapText="1"/>
      <protection hidden="1"/>
    </xf>
    <xf numFmtId="0" fontId="9" fillId="0" borderId="40" xfId="0" applyFont="1" applyBorder="1" applyAlignment="1" applyProtection="1">
      <alignment horizontal="center" vertical="center" wrapText="1"/>
      <protection hidden="1"/>
    </xf>
    <xf numFmtId="0" fontId="8" fillId="0" borderId="18" xfId="0" applyFont="1" applyBorder="1" applyAlignment="1" applyProtection="1">
      <alignment horizontal="center" vertical="center"/>
      <protection hidden="1"/>
    </xf>
    <xf numFmtId="0" fontId="8" fillId="0" borderId="19" xfId="0" applyFont="1" applyBorder="1" applyAlignment="1" applyProtection="1">
      <alignment horizontal="center" vertical="center"/>
      <protection hidden="1"/>
    </xf>
    <xf numFmtId="0" fontId="8" fillId="0" borderId="20" xfId="0" applyFont="1" applyBorder="1" applyAlignment="1" applyProtection="1">
      <alignment horizontal="center" vertical="center"/>
      <protection hidden="1"/>
    </xf>
    <xf numFmtId="0" fontId="16" fillId="10" borderId="0" xfId="0" applyFont="1" applyFill="1" applyBorder="1" applyAlignment="1" applyProtection="1">
      <alignment horizontal="center" vertical="center"/>
      <protection hidden="1"/>
    </xf>
    <xf numFmtId="0" fontId="9" fillId="17" borderId="10" xfId="0" applyFont="1" applyFill="1" applyBorder="1" applyAlignment="1" applyProtection="1">
      <alignment horizontal="center" vertical="center" wrapText="1"/>
      <protection hidden="1"/>
    </xf>
    <xf numFmtId="0" fontId="40" fillId="0" borderId="1" xfId="0" applyFont="1" applyBorder="1" applyAlignment="1" applyProtection="1">
      <alignment horizontal="center" wrapText="1"/>
      <protection hidden="1"/>
    </xf>
    <xf numFmtId="0" fontId="51" fillId="2" borderId="0" xfId="0" applyFont="1" applyFill="1" applyBorder="1" applyAlignment="1" applyProtection="1">
      <alignment horizontal="center" vertical="center"/>
      <protection hidden="1"/>
    </xf>
    <xf numFmtId="0" fontId="8" fillId="8" borderId="16" xfId="0" applyFont="1" applyFill="1" applyBorder="1" applyAlignment="1" applyProtection="1">
      <alignment horizontal="right" vertical="center" wrapText="1"/>
      <protection hidden="1"/>
    </xf>
    <xf numFmtId="0" fontId="8" fillId="8" borderId="27" xfId="0" applyFont="1" applyFill="1" applyBorder="1" applyAlignment="1" applyProtection="1">
      <alignment horizontal="right" vertical="center" wrapText="1"/>
      <protection hidden="1"/>
    </xf>
    <xf numFmtId="0" fontId="8" fillId="0" borderId="8" xfId="0" applyFont="1" applyBorder="1" applyAlignment="1" applyProtection="1">
      <alignment horizontal="left" vertical="center" wrapText="1"/>
      <protection hidden="1"/>
    </xf>
    <xf numFmtId="0" fontId="8" fillId="0" borderId="8" xfId="0" applyFont="1" applyBorder="1" applyAlignment="1" applyProtection="1">
      <alignment horizontal="left" wrapText="1"/>
      <protection hidden="1"/>
    </xf>
    <xf numFmtId="0" fontId="16" fillId="8" borderId="0" xfId="0" applyFont="1" applyFill="1" applyBorder="1" applyAlignment="1" applyProtection="1">
      <alignment horizontal="center" vertical="center"/>
      <protection hidden="1"/>
    </xf>
    <xf numFmtId="0" fontId="16" fillId="3" borderId="0" xfId="0" applyFont="1" applyFill="1" applyBorder="1" applyAlignment="1" applyProtection="1">
      <alignment horizontal="center" vertical="center"/>
      <protection hidden="1"/>
    </xf>
    <xf numFmtId="0" fontId="23" fillId="0" borderId="1" xfId="0" applyFont="1" applyBorder="1" applyAlignment="1" applyProtection="1">
      <alignment horizontal="center" vertical="center" wrapText="1"/>
      <protection hidden="1"/>
    </xf>
    <xf numFmtId="0" fontId="23" fillId="0" borderId="16" xfId="0" applyFont="1" applyBorder="1" applyAlignment="1" applyProtection="1">
      <alignment horizontal="left" vertical="center" wrapText="1"/>
      <protection hidden="1"/>
    </xf>
    <xf numFmtId="0" fontId="23" fillId="0" borderId="17" xfId="0" applyFont="1" applyBorder="1" applyAlignment="1" applyProtection="1">
      <alignment horizontal="left" vertical="center" wrapText="1"/>
      <protection hidden="1"/>
    </xf>
    <xf numFmtId="0" fontId="23" fillId="0" borderId="27" xfId="0" applyFont="1" applyBorder="1" applyAlignment="1" applyProtection="1">
      <alignment horizontal="left" vertical="center" wrapText="1"/>
      <protection hidden="1"/>
    </xf>
    <xf numFmtId="0" fontId="0" fillId="2" borderId="16" xfId="0" applyFill="1" applyBorder="1" applyAlignment="1" applyProtection="1">
      <alignment horizontal="left" vertical="center"/>
      <protection hidden="1"/>
    </xf>
    <xf numFmtId="0" fontId="0" fillId="2" borderId="17" xfId="0" applyFill="1" applyBorder="1" applyAlignment="1" applyProtection="1">
      <alignment horizontal="left" vertical="center"/>
      <protection hidden="1"/>
    </xf>
    <xf numFmtId="0" fontId="0" fillId="2" borderId="27" xfId="0" applyFill="1" applyBorder="1" applyAlignment="1" applyProtection="1">
      <alignment horizontal="left" vertical="center"/>
      <protection hidden="1"/>
    </xf>
    <xf numFmtId="0" fontId="8" fillId="2" borderId="16" xfId="0" applyFont="1" applyFill="1" applyBorder="1" applyAlignment="1" applyProtection="1">
      <alignment horizontal="center" vertical="center" wrapText="1"/>
      <protection hidden="1"/>
    </xf>
    <xf numFmtId="0" fontId="8" fillId="2" borderId="27" xfId="0" applyFont="1" applyFill="1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0" fontId="8" fillId="0" borderId="16" xfId="0" applyFont="1" applyFill="1" applyBorder="1" applyAlignment="1" applyProtection="1">
      <alignment horizontal="center" vertical="center" wrapText="1"/>
      <protection hidden="1"/>
    </xf>
    <xf numFmtId="0" fontId="8" fillId="0" borderId="27" xfId="0" applyFont="1" applyFill="1" applyBorder="1" applyAlignment="1" applyProtection="1">
      <alignment horizontal="center" vertical="center" wrapText="1"/>
      <protection hidden="1"/>
    </xf>
    <xf numFmtId="0" fontId="16" fillId="9" borderId="0" xfId="0" applyFont="1" applyFill="1" applyBorder="1" applyAlignment="1" applyProtection="1">
      <alignment horizontal="center" vertical="center" wrapText="1"/>
      <protection hidden="1"/>
    </xf>
    <xf numFmtId="0" fontId="8" fillId="9" borderId="16" xfId="0" applyFont="1" applyFill="1" applyBorder="1" applyAlignment="1" applyProtection="1">
      <alignment horizontal="center" vertical="center" wrapText="1"/>
      <protection hidden="1"/>
    </xf>
    <xf numFmtId="0" fontId="8" fillId="9" borderId="27" xfId="0" applyFont="1" applyFill="1" applyBorder="1" applyAlignment="1" applyProtection="1">
      <alignment horizontal="center" vertical="center" wrapText="1"/>
      <protection hidden="1"/>
    </xf>
    <xf numFmtId="0" fontId="14" fillId="0" borderId="2" xfId="0" applyFont="1" applyFill="1" applyBorder="1" applyAlignment="1" applyProtection="1">
      <alignment horizontal="center" vertical="center" wrapText="1"/>
      <protection hidden="1"/>
    </xf>
    <xf numFmtId="0" fontId="14" fillId="0" borderId="9" xfId="0" applyFont="1" applyFill="1" applyBorder="1" applyAlignment="1" applyProtection="1">
      <alignment horizontal="center" vertical="center" wrapText="1"/>
      <protection hidden="1"/>
    </xf>
    <xf numFmtId="0" fontId="8" fillId="9" borderId="4" xfId="0" applyFont="1" applyFill="1" applyBorder="1" applyAlignment="1" applyProtection="1">
      <alignment horizontal="center" vertical="center" wrapText="1"/>
      <protection hidden="1"/>
    </xf>
    <xf numFmtId="0" fontId="8" fillId="9" borderId="21" xfId="0" applyFont="1" applyFill="1" applyBorder="1" applyAlignment="1" applyProtection="1">
      <alignment horizontal="center" vertical="center" wrapText="1"/>
      <protection hidden="1"/>
    </xf>
    <xf numFmtId="0" fontId="19" fillId="15" borderId="16" xfId="0" applyFont="1" applyFill="1" applyBorder="1" applyAlignment="1" applyProtection="1">
      <alignment horizontal="center" vertical="center"/>
      <protection hidden="1"/>
    </xf>
    <xf numFmtId="0" fontId="19" fillId="15" borderId="17" xfId="0" applyFont="1" applyFill="1" applyBorder="1" applyAlignment="1" applyProtection="1">
      <alignment horizontal="center" vertical="center"/>
      <protection hidden="1"/>
    </xf>
    <xf numFmtId="0" fontId="19" fillId="15" borderId="27" xfId="0" applyFont="1" applyFill="1" applyBorder="1" applyAlignment="1" applyProtection="1">
      <alignment horizontal="center" vertical="center"/>
      <protection hidden="1"/>
    </xf>
    <xf numFmtId="0" fontId="29" fillId="0" borderId="0" xfId="0" applyFont="1" applyBorder="1" applyAlignment="1" applyProtection="1">
      <alignment horizontal="left" vertical="center" wrapText="1"/>
      <protection hidden="1"/>
    </xf>
    <xf numFmtId="0" fontId="19" fillId="0" borderId="7" xfId="0" applyFont="1" applyFill="1" applyBorder="1" applyAlignment="1" applyProtection="1">
      <alignment horizontal="center" vertical="center"/>
      <protection hidden="1"/>
    </xf>
    <xf numFmtId="0" fontId="19" fillId="0" borderId="11" xfId="0" applyFont="1" applyFill="1" applyBorder="1" applyAlignment="1" applyProtection="1">
      <alignment horizontal="center" vertical="center"/>
      <protection hidden="1"/>
    </xf>
    <xf numFmtId="0" fontId="19" fillId="0" borderId="23" xfId="0" applyFont="1" applyFill="1" applyBorder="1" applyAlignment="1" applyProtection="1">
      <alignment horizontal="center" vertical="center" wrapText="1"/>
      <protection hidden="1"/>
    </xf>
    <xf numFmtId="0" fontId="19" fillId="0" borderId="3" xfId="0" applyFont="1" applyFill="1" applyBorder="1" applyAlignment="1" applyProtection="1">
      <alignment horizontal="center" vertical="center" wrapText="1"/>
      <protection hidden="1"/>
    </xf>
    <xf numFmtId="0" fontId="19" fillId="0" borderId="23" xfId="0" applyFont="1" applyFill="1" applyBorder="1" applyAlignment="1" applyProtection="1">
      <alignment horizontal="center" vertical="center"/>
      <protection hidden="1"/>
    </xf>
    <xf numFmtId="0" fontId="19" fillId="0" borderId="3" xfId="0" applyFont="1" applyFill="1" applyBorder="1" applyAlignment="1" applyProtection="1">
      <alignment horizontal="center" vertical="center"/>
      <protection hidden="1"/>
    </xf>
    <xf numFmtId="0" fontId="19" fillId="0" borderId="24" xfId="0" applyFont="1" applyFill="1" applyBorder="1" applyAlignment="1" applyProtection="1">
      <alignment horizontal="center" vertical="center"/>
      <protection hidden="1"/>
    </xf>
    <xf numFmtId="0" fontId="19" fillId="0" borderId="14" xfId="0" applyFont="1" applyFill="1" applyBorder="1" applyAlignment="1" applyProtection="1">
      <alignment horizontal="center" vertical="center"/>
      <protection hidden="1"/>
    </xf>
    <xf numFmtId="0" fontId="12" fillId="0" borderId="6" xfId="0" applyFont="1" applyBorder="1" applyAlignment="1" applyProtection="1">
      <alignment horizontal="center" vertical="center" wrapText="1"/>
      <protection hidden="1"/>
    </xf>
    <xf numFmtId="0" fontId="12" fillId="0" borderId="35" xfId="0" applyFont="1" applyBorder="1" applyAlignment="1" applyProtection="1">
      <alignment horizontal="center" vertical="center" wrapText="1"/>
      <protection hidden="1"/>
    </xf>
    <xf numFmtId="0" fontId="12" fillId="0" borderId="22" xfId="0" applyFont="1" applyBorder="1" applyAlignment="1" applyProtection="1">
      <alignment horizontal="center" vertical="center" wrapText="1"/>
      <protection hidden="1"/>
    </xf>
    <xf numFmtId="0" fontId="22" fillId="0" borderId="6" xfId="0" applyFont="1" applyFill="1" applyBorder="1" applyAlignment="1" applyProtection="1">
      <alignment horizontal="center" vertical="center" wrapText="1"/>
      <protection hidden="1"/>
    </xf>
    <xf numFmtId="0" fontId="30" fillId="0" borderId="35" xfId="0" applyFont="1" applyFill="1" applyBorder="1" applyAlignment="1" applyProtection="1">
      <alignment horizontal="center" vertical="center" wrapText="1"/>
      <protection hidden="1"/>
    </xf>
    <xf numFmtId="0" fontId="30" fillId="0" borderId="22" xfId="0" applyFont="1" applyFill="1" applyBorder="1" applyAlignment="1" applyProtection="1">
      <alignment horizontal="center" vertical="center" wrapText="1"/>
      <protection hidden="1"/>
    </xf>
    <xf numFmtId="0" fontId="9" fillId="0" borderId="5" xfId="0" applyFont="1" applyBorder="1" applyAlignment="1" applyProtection="1">
      <alignment horizontal="center" vertical="center" wrapText="1"/>
      <protection hidden="1"/>
    </xf>
    <xf numFmtId="0" fontId="8" fillId="22" borderId="4" xfId="0" applyFont="1" applyFill="1" applyBorder="1" applyAlignment="1" applyProtection="1">
      <alignment horizontal="center"/>
      <protection hidden="1"/>
    </xf>
    <xf numFmtId="0" fontId="8" fillId="22" borderId="5" xfId="0" applyFont="1" applyFill="1" applyBorder="1" applyAlignment="1" applyProtection="1">
      <alignment horizontal="center"/>
      <protection hidden="1"/>
    </xf>
  </cellXfs>
  <cellStyles count="8">
    <cellStyle name="Moeda" xfId="1" builtinId="4"/>
    <cellStyle name="Moeda 2" xfId="5"/>
    <cellStyle name="Normal" xfId="0" builtinId="0"/>
    <cellStyle name="Percentagem" xfId="2" builtinId="5"/>
    <cellStyle name="Separador de milhares [0]" xfId="3" builtinId="6"/>
    <cellStyle name="Separador de milhares [0] 2" xfId="6"/>
    <cellStyle name="Vírgula" xfId="4" builtinId="3"/>
    <cellStyle name="Vírgula 2" xfId="7"/>
  </cellStyles>
  <dxfs count="5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271670</xdr:colOff>
      <xdr:row>1</xdr:row>
      <xdr:rowOff>548309</xdr:rowOff>
    </xdr:from>
    <xdr:to>
      <xdr:col>8</xdr:col>
      <xdr:colOff>138320</xdr:colOff>
      <xdr:row>1</xdr:row>
      <xdr:rowOff>1024559</xdr:rowOff>
    </xdr:to>
    <xdr:pic>
      <xdr:nvPicPr>
        <xdr:cNvPr id="6201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6586745" y="643559"/>
          <a:ext cx="4762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204995</xdr:colOff>
      <xdr:row>1</xdr:row>
      <xdr:rowOff>548309</xdr:rowOff>
    </xdr:from>
    <xdr:to>
      <xdr:col>10</xdr:col>
      <xdr:colOff>433595</xdr:colOff>
      <xdr:row>1</xdr:row>
      <xdr:rowOff>1034084</xdr:rowOff>
    </xdr:to>
    <xdr:pic>
      <xdr:nvPicPr>
        <xdr:cNvPr id="6202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9670" y="643559"/>
          <a:ext cx="1447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119062</xdr:colOff>
      <xdr:row>1</xdr:row>
      <xdr:rowOff>119063</xdr:rowOff>
    </xdr:from>
    <xdr:to>
      <xdr:col>8</xdr:col>
      <xdr:colOff>593847</xdr:colOff>
      <xdr:row>3</xdr:row>
      <xdr:rowOff>142875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11537156" y="321469"/>
          <a:ext cx="47478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660522</xdr:colOff>
      <xdr:row>1</xdr:row>
      <xdr:rowOff>119063</xdr:rowOff>
    </xdr:from>
    <xdr:to>
      <xdr:col>8</xdr:col>
      <xdr:colOff>2105391</xdr:colOff>
      <xdr:row>3</xdr:row>
      <xdr:rowOff>152400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8616" y="321469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108857</xdr:colOff>
      <xdr:row>3</xdr:row>
      <xdr:rowOff>0</xdr:rowOff>
    </xdr:from>
    <xdr:to>
      <xdr:col>8</xdr:col>
      <xdr:colOff>583642</xdr:colOff>
      <xdr:row>3</xdr:row>
      <xdr:rowOff>476250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11879036" y="666750"/>
          <a:ext cx="47478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704746</xdr:colOff>
      <xdr:row>3</xdr:row>
      <xdr:rowOff>13607</xdr:rowOff>
    </xdr:from>
    <xdr:to>
      <xdr:col>10</xdr:col>
      <xdr:colOff>334699</xdr:colOff>
      <xdr:row>3</xdr:row>
      <xdr:rowOff>499382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4925" y="68035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474785</xdr:colOff>
      <xdr:row>3</xdr:row>
      <xdr:rowOff>476250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12911667" y="656167"/>
          <a:ext cx="47478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541460</xdr:colOff>
      <xdr:row>3</xdr:row>
      <xdr:rowOff>0</xdr:rowOff>
    </xdr:from>
    <xdr:to>
      <xdr:col>10</xdr:col>
      <xdr:colOff>111315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53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474785</xdr:colOff>
      <xdr:row>3</xdr:row>
      <xdr:rowOff>476250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12530667" y="656167"/>
          <a:ext cx="47478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541460</xdr:colOff>
      <xdr:row>3</xdr:row>
      <xdr:rowOff>0</xdr:rowOff>
    </xdr:from>
    <xdr:to>
      <xdr:col>10</xdr:col>
      <xdr:colOff>127191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474785</xdr:colOff>
      <xdr:row>3</xdr:row>
      <xdr:rowOff>476250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12530667" y="656167"/>
          <a:ext cx="47478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541460</xdr:colOff>
      <xdr:row>3</xdr:row>
      <xdr:rowOff>0</xdr:rowOff>
    </xdr:from>
    <xdr:to>
      <xdr:col>10</xdr:col>
      <xdr:colOff>131600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474785</xdr:colOff>
      <xdr:row>3</xdr:row>
      <xdr:rowOff>476250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12530667" y="656167"/>
          <a:ext cx="47478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541460</xdr:colOff>
      <xdr:row>3</xdr:row>
      <xdr:rowOff>0</xdr:rowOff>
    </xdr:from>
    <xdr:to>
      <xdr:col>10</xdr:col>
      <xdr:colOff>131600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474785</xdr:colOff>
      <xdr:row>3</xdr:row>
      <xdr:rowOff>476250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14594417" y="656167"/>
          <a:ext cx="47478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541460</xdr:colOff>
      <xdr:row>3</xdr:row>
      <xdr:rowOff>0</xdr:rowOff>
    </xdr:from>
    <xdr:to>
      <xdr:col>10</xdr:col>
      <xdr:colOff>131600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587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474785</xdr:colOff>
      <xdr:row>3</xdr:row>
      <xdr:rowOff>476250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12530667" y="656167"/>
          <a:ext cx="47478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541460</xdr:colOff>
      <xdr:row>3</xdr:row>
      <xdr:rowOff>0</xdr:rowOff>
    </xdr:from>
    <xdr:to>
      <xdr:col>10</xdr:col>
      <xdr:colOff>131600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663569</xdr:colOff>
      <xdr:row>1</xdr:row>
      <xdr:rowOff>28575</xdr:rowOff>
    </xdr:from>
    <xdr:to>
      <xdr:col>10</xdr:col>
      <xdr:colOff>244593</xdr:colOff>
      <xdr:row>3</xdr:row>
      <xdr:rowOff>47625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11458569" y="219075"/>
          <a:ext cx="533523" cy="4714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801803</xdr:colOff>
      <xdr:row>1</xdr:row>
      <xdr:rowOff>28575</xdr:rowOff>
    </xdr:from>
    <xdr:to>
      <xdr:col>12</xdr:col>
      <xdr:colOff>417872</xdr:colOff>
      <xdr:row>3</xdr:row>
      <xdr:rowOff>57150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49303" y="219075"/>
          <a:ext cx="1521069" cy="481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537883</xdr:colOff>
      <xdr:row>0</xdr:row>
      <xdr:rowOff>112059</xdr:rowOff>
    </xdr:from>
    <xdr:to>
      <xdr:col>1</xdr:col>
      <xdr:colOff>407550</xdr:colOff>
      <xdr:row>2</xdr:row>
      <xdr:rowOff>128868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537883" y="112059"/>
          <a:ext cx="47478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25990</xdr:colOff>
      <xdr:row>0</xdr:row>
      <xdr:rowOff>112059</xdr:rowOff>
    </xdr:from>
    <xdr:to>
      <xdr:col>2</xdr:col>
      <xdr:colOff>1470859</xdr:colOff>
      <xdr:row>2</xdr:row>
      <xdr:rowOff>138393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343" y="112059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134471</xdr:colOff>
      <xdr:row>46</xdr:row>
      <xdr:rowOff>381000</xdr:rowOff>
    </xdr:from>
    <xdr:to>
      <xdr:col>8</xdr:col>
      <xdr:colOff>762000</xdr:colOff>
      <xdr:row>46</xdr:row>
      <xdr:rowOff>392206</xdr:rowOff>
    </xdr:to>
    <xdr:cxnSp macro="">
      <xdr:nvCxnSpPr>
        <xdr:cNvPr id="5" name="Conexão reta unidirecional 4"/>
        <xdr:cNvCxnSpPr/>
      </xdr:nvCxnSpPr>
      <xdr:spPr>
        <a:xfrm>
          <a:off x="4504765" y="11194676"/>
          <a:ext cx="4908176" cy="11206"/>
        </a:xfrm>
        <a:prstGeom prst="straightConnector1">
          <a:avLst/>
        </a:prstGeom>
        <a:ln w="190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571500</xdr:colOff>
      <xdr:row>2</xdr:row>
      <xdr:rowOff>76200</xdr:rowOff>
    </xdr:from>
    <xdr:to>
      <xdr:col>9</xdr:col>
      <xdr:colOff>208085</xdr:colOff>
      <xdr:row>4</xdr:row>
      <xdr:rowOff>19050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10039350" y="390525"/>
          <a:ext cx="47478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274760</xdr:colOff>
      <xdr:row>2</xdr:row>
      <xdr:rowOff>76200</xdr:rowOff>
    </xdr:from>
    <xdr:to>
      <xdr:col>12</xdr:col>
      <xdr:colOff>5129</xdr:colOff>
      <xdr:row>4</xdr:row>
      <xdr:rowOff>28575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0810" y="390525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/>
  <dimension ref="B1:K80"/>
  <sheetViews>
    <sheetView showGridLines="0" tabSelected="1" zoomScaleNormal="100" workbookViewId="0"/>
  </sheetViews>
  <sheetFormatPr defaultColWidth="9.140625" defaultRowHeight="12" x14ac:dyDescent="0.25"/>
  <cols>
    <col min="1" max="1" width="3.5703125" style="426" customWidth="1"/>
    <col min="2" max="2" width="45.42578125" style="426" bestFit="1" customWidth="1"/>
    <col min="3" max="16384" width="9.140625" style="426"/>
  </cols>
  <sheetData>
    <row r="1" spans="2:11" ht="7.5" customHeight="1" thickBot="1" x14ac:dyDescent="0.3"/>
    <row r="2" spans="2:11" ht="87" customHeight="1" thickBot="1" x14ac:dyDescent="0.3">
      <c r="B2" s="574" t="s">
        <v>147</v>
      </c>
      <c r="C2" s="575"/>
      <c r="D2" s="575"/>
      <c r="E2" s="575"/>
      <c r="F2" s="575"/>
      <c r="G2" s="575"/>
      <c r="H2" s="575"/>
      <c r="I2" s="575"/>
      <c r="J2" s="575"/>
      <c r="K2" s="576"/>
    </row>
    <row r="3" spans="2:11" ht="15" customHeight="1" thickBot="1" x14ac:dyDescent="0.3">
      <c r="B3" s="551" t="s">
        <v>350</v>
      </c>
    </row>
    <row r="4" spans="2:11" ht="15" customHeight="1" x14ac:dyDescent="0.25">
      <c r="B4" s="570" t="s">
        <v>149</v>
      </c>
      <c r="C4" s="571"/>
      <c r="D4" s="571"/>
      <c r="E4" s="571"/>
      <c r="F4" s="571"/>
      <c r="G4" s="571"/>
      <c r="H4" s="427"/>
      <c r="I4" s="427"/>
      <c r="J4" s="427"/>
      <c r="K4" s="428"/>
    </row>
    <row r="5" spans="2:11" ht="15" customHeight="1" x14ac:dyDescent="0.25">
      <c r="B5" s="572"/>
      <c r="C5" s="573"/>
      <c r="D5" s="573"/>
      <c r="E5" s="573"/>
      <c r="F5" s="573"/>
      <c r="G5" s="573"/>
      <c r="H5" s="429"/>
      <c r="I5" s="429"/>
      <c r="J5" s="429"/>
      <c r="K5" s="430"/>
    </row>
    <row r="6" spans="2:11" ht="15" customHeight="1" x14ac:dyDescent="0.25">
      <c r="B6" s="431" t="s">
        <v>150</v>
      </c>
      <c r="C6" s="432"/>
      <c r="D6" s="432"/>
      <c r="E6" s="432"/>
      <c r="F6" s="432"/>
      <c r="G6" s="432"/>
      <c r="H6" s="429"/>
      <c r="I6" s="429"/>
      <c r="J6" s="429"/>
      <c r="K6" s="430"/>
    </row>
    <row r="7" spans="2:11" ht="15" customHeight="1" x14ac:dyDescent="0.25">
      <c r="B7" s="431" t="s">
        <v>151</v>
      </c>
      <c r="C7" s="432"/>
      <c r="D7" s="432"/>
      <c r="E7" s="432"/>
      <c r="F7" s="432"/>
      <c r="G7" s="432"/>
      <c r="H7" s="429"/>
      <c r="I7" s="429"/>
      <c r="J7" s="429"/>
      <c r="K7" s="430"/>
    </row>
    <row r="8" spans="2:11" ht="15" customHeight="1" x14ac:dyDescent="0.25">
      <c r="B8" s="431" t="s">
        <v>152</v>
      </c>
      <c r="C8" s="432"/>
      <c r="D8" s="432"/>
      <c r="E8" s="432"/>
      <c r="F8" s="432"/>
      <c r="G8" s="432"/>
      <c r="H8" s="429"/>
      <c r="I8" s="433"/>
      <c r="J8" s="429"/>
      <c r="K8" s="430"/>
    </row>
    <row r="9" spans="2:11" ht="15" customHeight="1" x14ac:dyDescent="0.25">
      <c r="B9" s="431" t="s">
        <v>153</v>
      </c>
      <c r="C9" s="432"/>
      <c r="D9" s="432"/>
      <c r="E9" s="432"/>
      <c r="F9" s="432"/>
      <c r="G9" s="432"/>
      <c r="H9" s="429"/>
      <c r="I9" s="429"/>
      <c r="J9" s="429"/>
      <c r="K9" s="430"/>
    </row>
    <row r="10" spans="2:11" ht="15" customHeight="1" x14ac:dyDescent="0.25">
      <c r="B10" s="431" t="s">
        <v>154</v>
      </c>
      <c r="C10" s="432"/>
      <c r="D10" s="432"/>
      <c r="E10" s="432"/>
      <c r="F10" s="432"/>
      <c r="G10" s="432"/>
      <c r="H10" s="429"/>
      <c r="I10" s="429"/>
      <c r="J10" s="429"/>
      <c r="K10" s="430"/>
    </row>
    <row r="11" spans="2:11" ht="15" customHeight="1" x14ac:dyDescent="0.25">
      <c r="B11" s="431" t="s">
        <v>155</v>
      </c>
      <c r="C11" s="432"/>
      <c r="D11" s="432"/>
      <c r="E11" s="432"/>
      <c r="F11" s="432"/>
      <c r="G11" s="432"/>
      <c r="H11" s="429"/>
      <c r="I11" s="429"/>
      <c r="J11" s="429"/>
      <c r="K11" s="430"/>
    </row>
    <row r="12" spans="2:11" ht="15" customHeight="1" x14ac:dyDescent="0.25">
      <c r="B12" s="431" t="s">
        <v>196</v>
      </c>
      <c r="C12" s="432"/>
      <c r="D12" s="432"/>
      <c r="E12" s="432"/>
      <c r="F12" s="432"/>
      <c r="G12" s="432"/>
      <c r="H12" s="429"/>
      <c r="I12" s="429"/>
      <c r="J12" s="429"/>
      <c r="K12" s="430"/>
    </row>
    <row r="13" spans="2:11" ht="15" customHeight="1" x14ac:dyDescent="0.25">
      <c r="B13" s="431" t="s">
        <v>197</v>
      </c>
      <c r="C13" s="432"/>
      <c r="D13" s="432"/>
      <c r="E13" s="432"/>
      <c r="F13" s="432"/>
      <c r="G13" s="432"/>
      <c r="H13" s="429"/>
      <c r="I13" s="429"/>
      <c r="J13" s="429"/>
      <c r="K13" s="430"/>
    </row>
    <row r="14" spans="2:11" ht="15" customHeight="1" x14ac:dyDescent="0.25">
      <c r="B14" s="431" t="s">
        <v>198</v>
      </c>
      <c r="C14" s="432"/>
      <c r="D14" s="432"/>
      <c r="E14" s="432"/>
      <c r="F14" s="432"/>
      <c r="G14" s="432"/>
      <c r="H14" s="429"/>
      <c r="I14" s="429"/>
      <c r="J14" s="429"/>
      <c r="K14" s="430"/>
    </row>
    <row r="15" spans="2:11" ht="15" customHeight="1" x14ac:dyDescent="0.25">
      <c r="B15" s="431" t="s">
        <v>156</v>
      </c>
      <c r="C15" s="432"/>
      <c r="D15" s="432"/>
      <c r="E15" s="432"/>
      <c r="F15" s="432"/>
      <c r="G15" s="432"/>
      <c r="H15" s="429"/>
      <c r="I15" s="429"/>
      <c r="J15" s="429"/>
      <c r="K15" s="430"/>
    </row>
    <row r="16" spans="2:11" ht="15" customHeight="1" x14ac:dyDescent="0.25">
      <c r="B16" s="431" t="s">
        <v>157</v>
      </c>
      <c r="C16" s="432"/>
      <c r="D16" s="432"/>
      <c r="E16" s="432"/>
      <c r="F16" s="432"/>
      <c r="G16" s="432"/>
      <c r="H16" s="429"/>
      <c r="I16" s="429"/>
      <c r="J16" s="429"/>
      <c r="K16" s="430"/>
    </row>
    <row r="17" spans="2:11" ht="5.25" customHeight="1" x14ac:dyDescent="0.25">
      <c r="B17" s="572" t="s">
        <v>199</v>
      </c>
      <c r="C17" s="573"/>
      <c r="D17" s="573"/>
      <c r="E17" s="573"/>
      <c r="F17" s="573"/>
      <c r="G17" s="573"/>
      <c r="H17" s="429"/>
      <c r="I17" s="429"/>
      <c r="J17" s="429"/>
      <c r="K17" s="430"/>
    </row>
    <row r="18" spans="2:11" ht="15" customHeight="1" x14ac:dyDescent="0.25">
      <c r="B18" s="572"/>
      <c r="C18" s="573"/>
      <c r="D18" s="573"/>
      <c r="E18" s="573"/>
      <c r="F18" s="573"/>
      <c r="G18" s="573"/>
      <c r="H18" s="429"/>
      <c r="I18" s="429"/>
      <c r="J18" s="429"/>
      <c r="K18" s="430"/>
    </row>
    <row r="19" spans="2:11" ht="15" customHeight="1" x14ac:dyDescent="0.25">
      <c r="B19" s="431" t="s">
        <v>200</v>
      </c>
      <c r="C19" s="434"/>
      <c r="D19" s="434"/>
      <c r="E19" s="434"/>
      <c r="F19" s="434"/>
      <c r="G19" s="434"/>
      <c r="H19" s="429"/>
      <c r="I19" s="429"/>
      <c r="J19" s="429"/>
      <c r="K19" s="430"/>
    </row>
    <row r="20" spans="2:11" ht="15" customHeight="1" x14ac:dyDescent="0.25">
      <c r="B20" s="431" t="s">
        <v>201</v>
      </c>
      <c r="C20" s="434"/>
      <c r="D20" s="434"/>
      <c r="E20" s="434"/>
      <c r="F20" s="434"/>
      <c r="G20" s="434"/>
      <c r="H20" s="429"/>
      <c r="I20" s="429"/>
      <c r="J20" s="429"/>
      <c r="K20" s="430"/>
    </row>
    <row r="21" spans="2:11" ht="15" customHeight="1" x14ac:dyDescent="0.25">
      <c r="B21" s="431"/>
      <c r="C21" s="432"/>
      <c r="D21" s="432"/>
      <c r="E21" s="432"/>
      <c r="F21" s="432"/>
      <c r="G21" s="432"/>
      <c r="H21" s="429"/>
      <c r="I21" s="429"/>
      <c r="J21" s="429"/>
      <c r="K21" s="430"/>
    </row>
    <row r="22" spans="2:11" s="438" customFormat="1" ht="12.75" customHeight="1" x14ac:dyDescent="0.25">
      <c r="B22" s="435" t="s">
        <v>218</v>
      </c>
      <c r="C22" s="436"/>
      <c r="D22" s="436"/>
      <c r="E22" s="436"/>
      <c r="F22" s="436"/>
      <c r="G22" s="436"/>
      <c r="H22" s="436"/>
      <c r="I22" s="436"/>
      <c r="J22" s="436"/>
      <c r="K22" s="437"/>
    </row>
    <row r="23" spans="2:11" s="438" customFormat="1" ht="6" customHeight="1" x14ac:dyDescent="0.25">
      <c r="B23" s="439"/>
      <c r="C23" s="440"/>
      <c r="D23" s="440"/>
      <c r="E23" s="440"/>
      <c r="F23" s="440"/>
      <c r="G23" s="440"/>
      <c r="H23" s="440"/>
      <c r="I23" s="440"/>
      <c r="J23" s="440"/>
      <c r="K23" s="441"/>
    </row>
    <row r="24" spans="2:11" s="438" customFormat="1" ht="12.75" x14ac:dyDescent="0.25">
      <c r="B24" s="442" t="s">
        <v>213</v>
      </c>
      <c r="C24" s="440"/>
      <c r="D24" s="440"/>
      <c r="E24" s="440"/>
      <c r="F24" s="440"/>
      <c r="G24" s="440"/>
      <c r="H24" s="440"/>
      <c r="I24" s="440"/>
      <c r="J24" s="440"/>
      <c r="K24" s="441"/>
    </row>
    <row r="25" spans="2:11" s="438" customFormat="1" ht="12" customHeight="1" x14ac:dyDescent="0.25">
      <c r="B25" s="443" t="s">
        <v>36</v>
      </c>
      <c r="C25" s="440"/>
      <c r="D25" s="440"/>
      <c r="E25" s="440"/>
      <c r="F25" s="440"/>
      <c r="G25" s="440"/>
      <c r="H25" s="440"/>
      <c r="I25" s="440"/>
      <c r="J25" s="440"/>
      <c r="K25" s="441"/>
    </row>
    <row r="26" spans="2:11" s="438" customFormat="1" ht="12" customHeight="1" x14ac:dyDescent="0.25">
      <c r="B26" s="443" t="s">
        <v>37</v>
      </c>
      <c r="C26" s="440"/>
      <c r="D26" s="440"/>
      <c r="E26" s="440"/>
      <c r="F26" s="440"/>
      <c r="G26" s="440"/>
      <c r="H26" s="440"/>
      <c r="I26" s="440"/>
      <c r="J26" s="440"/>
      <c r="K26" s="441"/>
    </row>
    <row r="27" spans="2:11" s="438" customFormat="1" ht="12.75" x14ac:dyDescent="0.25">
      <c r="B27" s="443" t="s">
        <v>31</v>
      </c>
      <c r="C27" s="440"/>
      <c r="D27" s="440"/>
      <c r="E27" s="440"/>
      <c r="F27" s="440"/>
      <c r="G27" s="440"/>
      <c r="H27" s="440"/>
      <c r="I27" s="440"/>
      <c r="J27" s="440"/>
      <c r="K27" s="441"/>
    </row>
    <row r="28" spans="2:11" s="438" customFormat="1" ht="12.75" x14ac:dyDescent="0.25">
      <c r="B28" s="443"/>
      <c r="C28" s="440"/>
      <c r="D28" s="440"/>
      <c r="E28" s="440"/>
      <c r="F28" s="440"/>
      <c r="G28" s="440"/>
      <c r="H28" s="440"/>
      <c r="I28" s="440"/>
      <c r="J28" s="440"/>
      <c r="K28" s="441"/>
    </row>
    <row r="29" spans="2:11" s="438" customFormat="1" ht="12.75" x14ac:dyDescent="0.25">
      <c r="B29" s="442" t="s">
        <v>214</v>
      </c>
      <c r="C29" s="440"/>
      <c r="D29" s="440"/>
      <c r="E29" s="440"/>
      <c r="F29" s="440"/>
      <c r="G29" s="440"/>
      <c r="H29" s="440"/>
      <c r="I29" s="440"/>
      <c r="J29" s="440"/>
      <c r="K29" s="441"/>
    </row>
    <row r="30" spans="2:11" s="438" customFormat="1" ht="12.75" x14ac:dyDescent="0.25">
      <c r="B30" s="443" t="s">
        <v>87</v>
      </c>
      <c r="C30" s="440"/>
      <c r="D30" s="440"/>
      <c r="E30" s="440"/>
      <c r="F30" s="440"/>
      <c r="G30" s="440"/>
      <c r="H30" s="440"/>
      <c r="I30" s="440"/>
      <c r="J30" s="440"/>
      <c r="K30" s="441"/>
    </row>
    <row r="31" spans="2:11" s="438" customFormat="1" ht="12.75" x14ac:dyDescent="0.25">
      <c r="B31" s="443" t="s">
        <v>33</v>
      </c>
      <c r="C31" s="440"/>
      <c r="D31" s="440"/>
      <c r="E31" s="440"/>
      <c r="F31" s="440"/>
      <c r="G31" s="440"/>
      <c r="H31" s="440"/>
      <c r="I31" s="440"/>
      <c r="J31" s="440"/>
      <c r="K31" s="441"/>
    </row>
    <row r="32" spans="2:11" s="438" customFormat="1" ht="12.75" x14ac:dyDescent="0.25">
      <c r="B32" s="443" t="s">
        <v>34</v>
      </c>
      <c r="C32" s="440"/>
      <c r="D32" s="440"/>
      <c r="E32" s="440"/>
      <c r="F32" s="440"/>
      <c r="G32" s="440"/>
      <c r="H32" s="440"/>
      <c r="I32" s="440"/>
      <c r="J32" s="440"/>
      <c r="K32" s="441"/>
    </row>
    <row r="33" spans="2:11" s="438" customFormat="1" ht="12.75" x14ac:dyDescent="0.25">
      <c r="B33" s="443" t="s">
        <v>32</v>
      </c>
      <c r="C33" s="440"/>
      <c r="D33" s="440"/>
      <c r="E33" s="440"/>
      <c r="F33" s="440"/>
      <c r="G33" s="440"/>
      <c r="H33" s="440"/>
      <c r="I33" s="440"/>
      <c r="J33" s="440"/>
      <c r="K33" s="441"/>
    </row>
    <row r="34" spans="2:11" s="438" customFormat="1" ht="12.75" x14ac:dyDescent="0.25">
      <c r="B34" s="443" t="s">
        <v>88</v>
      </c>
      <c r="C34" s="440"/>
      <c r="D34" s="440"/>
      <c r="E34" s="440"/>
      <c r="F34" s="440"/>
      <c r="G34" s="440"/>
      <c r="H34" s="440"/>
      <c r="I34" s="440"/>
      <c r="J34" s="440"/>
      <c r="K34" s="441"/>
    </row>
    <row r="35" spans="2:11" s="438" customFormat="1" ht="12.75" x14ac:dyDescent="0.25">
      <c r="B35" s="471" t="s">
        <v>314</v>
      </c>
      <c r="C35" s="440"/>
      <c r="D35" s="440"/>
      <c r="E35" s="440"/>
      <c r="F35" s="440"/>
      <c r="G35" s="440"/>
      <c r="H35" s="440"/>
      <c r="I35" s="440"/>
      <c r="J35" s="440"/>
      <c r="K35" s="441"/>
    </row>
    <row r="36" spans="2:11" s="438" customFormat="1" ht="12.75" x14ac:dyDescent="0.25">
      <c r="B36" s="443"/>
      <c r="C36" s="440"/>
      <c r="D36" s="440"/>
      <c r="E36" s="440"/>
      <c r="F36" s="440"/>
      <c r="G36" s="440"/>
      <c r="H36" s="440"/>
      <c r="I36" s="440"/>
      <c r="J36" s="440"/>
      <c r="K36" s="441"/>
    </row>
    <row r="37" spans="2:11" s="438" customFormat="1" ht="12.75" x14ac:dyDescent="0.25">
      <c r="B37" s="442" t="s">
        <v>215</v>
      </c>
      <c r="C37" s="440"/>
      <c r="D37" s="440"/>
      <c r="E37" s="440"/>
      <c r="F37" s="440"/>
      <c r="G37" s="440"/>
      <c r="H37" s="440"/>
      <c r="I37" s="440"/>
      <c r="J37" s="440"/>
      <c r="K37" s="441"/>
    </row>
    <row r="38" spans="2:11" s="438" customFormat="1" ht="12.75" x14ac:dyDescent="0.25">
      <c r="B38" s="443" t="s">
        <v>89</v>
      </c>
      <c r="C38" s="440"/>
      <c r="D38" s="440"/>
      <c r="E38" s="440"/>
      <c r="F38" s="440"/>
      <c r="G38" s="440"/>
      <c r="H38" s="440"/>
      <c r="I38" s="440"/>
      <c r="J38" s="440"/>
      <c r="K38" s="441"/>
    </row>
    <row r="39" spans="2:11" s="438" customFormat="1" ht="12.75" x14ac:dyDescent="0.25">
      <c r="B39" s="443" t="s">
        <v>88</v>
      </c>
      <c r="C39" s="440"/>
      <c r="D39" s="440"/>
      <c r="E39" s="440"/>
      <c r="F39" s="440"/>
      <c r="G39" s="440"/>
      <c r="H39" s="440"/>
      <c r="I39" s="440"/>
      <c r="J39" s="440"/>
      <c r="K39" s="441"/>
    </row>
    <row r="40" spans="2:11" s="438" customFormat="1" ht="12.75" x14ac:dyDescent="0.25">
      <c r="B40" s="443"/>
      <c r="C40" s="440"/>
      <c r="D40" s="440"/>
      <c r="E40" s="440"/>
      <c r="F40" s="440"/>
      <c r="G40" s="440"/>
      <c r="H40" s="440"/>
      <c r="I40" s="440"/>
      <c r="J40" s="440"/>
      <c r="K40" s="441"/>
    </row>
    <row r="41" spans="2:11" s="438" customFormat="1" ht="12.75" x14ac:dyDescent="0.25">
      <c r="B41" s="442" t="s">
        <v>217</v>
      </c>
      <c r="C41" s="440"/>
      <c r="D41" s="440"/>
      <c r="E41" s="440"/>
      <c r="F41" s="440"/>
      <c r="G41" s="440"/>
      <c r="H41" s="440"/>
      <c r="I41" s="440"/>
      <c r="J41" s="440"/>
      <c r="K41" s="441"/>
    </row>
    <row r="42" spans="2:11" s="438" customFormat="1" ht="12.75" x14ac:dyDescent="0.25">
      <c r="B42" s="471" t="s">
        <v>315</v>
      </c>
      <c r="C42" s="440"/>
      <c r="D42" s="440"/>
      <c r="E42" s="440"/>
      <c r="F42" s="440"/>
      <c r="G42" s="440"/>
      <c r="H42" s="440"/>
      <c r="I42" s="440"/>
      <c r="J42" s="440"/>
      <c r="K42" s="441"/>
    </row>
    <row r="43" spans="2:11" s="438" customFormat="1" ht="12.75" x14ac:dyDescent="0.25">
      <c r="B43" s="471" t="s">
        <v>316</v>
      </c>
      <c r="C43" s="440"/>
      <c r="D43" s="440"/>
      <c r="E43" s="440"/>
      <c r="F43" s="440"/>
      <c r="G43" s="440"/>
      <c r="H43" s="440"/>
      <c r="I43" s="440"/>
      <c r="J43" s="440"/>
      <c r="K43" s="441"/>
    </row>
    <row r="44" spans="2:11" s="438" customFormat="1" ht="12.75" x14ac:dyDescent="0.25">
      <c r="B44" s="443" t="s">
        <v>317</v>
      </c>
      <c r="C44" s="440"/>
      <c r="D44" s="440"/>
      <c r="E44" s="440"/>
      <c r="F44" s="440"/>
      <c r="G44" s="440"/>
      <c r="H44" s="440"/>
      <c r="I44" s="440"/>
      <c r="J44" s="440"/>
      <c r="K44" s="441"/>
    </row>
    <row r="45" spans="2:11" s="438" customFormat="1" ht="12.75" x14ac:dyDescent="0.25">
      <c r="B45" s="471" t="s">
        <v>318</v>
      </c>
      <c r="C45" s="440"/>
      <c r="D45" s="440"/>
      <c r="E45" s="440"/>
      <c r="F45" s="440"/>
      <c r="G45" s="440"/>
      <c r="H45" s="440"/>
      <c r="I45" s="440"/>
      <c r="J45" s="440"/>
      <c r="K45" s="441"/>
    </row>
    <row r="46" spans="2:11" s="438" customFormat="1" ht="12.75" x14ac:dyDescent="0.25">
      <c r="B46" s="444"/>
      <c r="C46" s="440"/>
      <c r="D46" s="440"/>
      <c r="E46" s="440"/>
      <c r="F46" s="440"/>
      <c r="G46" s="440"/>
      <c r="H46" s="440"/>
      <c r="I46" s="440"/>
      <c r="J46" s="440"/>
      <c r="K46" s="441"/>
    </row>
    <row r="47" spans="2:11" s="438" customFormat="1" ht="12.75" x14ac:dyDescent="0.25">
      <c r="B47" s="442" t="s">
        <v>216</v>
      </c>
      <c r="C47" s="440"/>
      <c r="D47" s="440"/>
      <c r="E47" s="440"/>
      <c r="F47" s="440"/>
      <c r="G47" s="440"/>
      <c r="H47" s="440"/>
      <c r="I47" s="440"/>
      <c r="J47" s="440"/>
      <c r="K47" s="441"/>
    </row>
    <row r="48" spans="2:11" s="438" customFormat="1" ht="12.75" x14ac:dyDescent="0.25">
      <c r="B48" s="471" t="s">
        <v>319</v>
      </c>
      <c r="C48" s="440"/>
      <c r="D48" s="440"/>
      <c r="E48" s="440"/>
      <c r="F48" s="440"/>
      <c r="G48" s="440"/>
      <c r="H48" s="440"/>
      <c r="I48" s="440"/>
      <c r="J48" s="440"/>
      <c r="K48" s="441"/>
    </row>
    <row r="49" spans="2:11" ht="7.5" customHeight="1" x14ac:dyDescent="0.25">
      <c r="B49" s="444"/>
      <c r="C49" s="432"/>
      <c r="D49" s="432"/>
      <c r="E49" s="432"/>
      <c r="F49" s="432"/>
      <c r="G49" s="432"/>
      <c r="H49" s="429"/>
      <c r="I49" s="429"/>
      <c r="J49" s="429"/>
      <c r="K49" s="430"/>
    </row>
    <row r="50" spans="2:11" ht="15" customHeight="1" x14ac:dyDescent="0.25">
      <c r="B50" s="442" t="s">
        <v>202</v>
      </c>
      <c r="C50" s="445"/>
      <c r="D50" s="445"/>
      <c r="E50" s="445"/>
      <c r="F50" s="445"/>
      <c r="G50" s="445"/>
      <c r="H50" s="429"/>
      <c r="I50" s="429"/>
      <c r="J50" s="429"/>
      <c r="K50" s="430"/>
    </row>
    <row r="51" spans="2:11" ht="7.5" customHeight="1" x14ac:dyDescent="0.25">
      <c r="B51" s="446"/>
      <c r="C51" s="434"/>
      <c r="D51" s="434"/>
      <c r="E51" s="434"/>
      <c r="F51" s="434"/>
      <c r="G51" s="434"/>
      <c r="H51" s="429"/>
      <c r="I51" s="429"/>
      <c r="J51" s="429"/>
      <c r="K51" s="430"/>
    </row>
    <row r="52" spans="2:11" ht="7.5" customHeight="1" x14ac:dyDescent="0.25">
      <c r="B52" s="577" t="s">
        <v>344</v>
      </c>
      <c r="C52" s="578"/>
      <c r="D52" s="578"/>
      <c r="E52" s="578"/>
      <c r="F52" s="578"/>
      <c r="G52" s="578"/>
      <c r="H52" s="578"/>
      <c r="I52" s="578"/>
      <c r="J52" s="578"/>
      <c r="K52" s="579"/>
    </row>
    <row r="53" spans="2:11" ht="18" customHeight="1" x14ac:dyDescent="0.25">
      <c r="B53" s="577"/>
      <c r="C53" s="578"/>
      <c r="D53" s="578"/>
      <c r="E53" s="578"/>
      <c r="F53" s="578"/>
      <c r="G53" s="578"/>
      <c r="H53" s="578"/>
      <c r="I53" s="578"/>
      <c r="J53" s="578"/>
      <c r="K53" s="579"/>
    </row>
    <row r="54" spans="2:11" ht="18" customHeight="1" x14ac:dyDescent="0.25">
      <c r="B54" s="577" t="s">
        <v>203</v>
      </c>
      <c r="C54" s="578"/>
      <c r="D54" s="578"/>
      <c r="E54" s="578"/>
      <c r="F54" s="578"/>
      <c r="G54" s="578"/>
      <c r="H54" s="578"/>
      <c r="I54" s="578"/>
      <c r="J54" s="578"/>
      <c r="K54" s="579"/>
    </row>
    <row r="55" spans="2:11" ht="6.75" customHeight="1" x14ac:dyDescent="0.25">
      <c r="B55" s="577"/>
      <c r="C55" s="578"/>
      <c r="D55" s="578"/>
      <c r="E55" s="578"/>
      <c r="F55" s="578"/>
      <c r="G55" s="578"/>
      <c r="H55" s="578"/>
      <c r="I55" s="578"/>
      <c r="J55" s="578"/>
      <c r="K55" s="579"/>
    </row>
    <row r="56" spans="2:11" ht="6.75" customHeight="1" x14ac:dyDescent="0.25">
      <c r="B56" s="447"/>
      <c r="C56" s="448"/>
      <c r="D56" s="448"/>
      <c r="E56" s="448"/>
      <c r="F56" s="448"/>
      <c r="G56" s="448"/>
      <c r="H56" s="429"/>
      <c r="I56" s="429"/>
      <c r="J56" s="429"/>
      <c r="K56" s="430"/>
    </row>
    <row r="57" spans="2:11" ht="14.25" customHeight="1" x14ac:dyDescent="0.25">
      <c r="B57" s="442" t="s">
        <v>204</v>
      </c>
      <c r="C57" s="448"/>
      <c r="D57" s="448"/>
      <c r="E57" s="448"/>
      <c r="F57" s="448"/>
      <c r="G57" s="448"/>
      <c r="H57" s="429"/>
      <c r="I57" s="429"/>
      <c r="J57" s="429"/>
      <c r="K57" s="430"/>
    </row>
    <row r="58" spans="2:11" ht="6.75" customHeight="1" x14ac:dyDescent="0.25">
      <c r="B58" s="447"/>
      <c r="C58" s="448"/>
      <c r="D58" s="448"/>
      <c r="E58" s="448"/>
      <c r="F58" s="448"/>
      <c r="G58" s="448"/>
      <c r="H58" s="429"/>
      <c r="I58" s="429"/>
      <c r="J58" s="429"/>
      <c r="K58" s="430"/>
    </row>
    <row r="59" spans="2:11" ht="14.25" customHeight="1" x14ac:dyDescent="0.25">
      <c r="B59" s="577" t="s">
        <v>345</v>
      </c>
      <c r="C59" s="578"/>
      <c r="D59" s="578"/>
      <c r="E59" s="578"/>
      <c r="F59" s="578"/>
      <c r="G59" s="578"/>
      <c r="H59" s="578"/>
      <c r="I59" s="578"/>
      <c r="J59" s="578"/>
      <c r="K59" s="579"/>
    </row>
    <row r="60" spans="2:11" ht="18" customHeight="1" x14ac:dyDescent="0.25">
      <c r="B60" s="577"/>
      <c r="C60" s="578"/>
      <c r="D60" s="578"/>
      <c r="E60" s="578"/>
      <c r="F60" s="578"/>
      <c r="G60" s="578"/>
      <c r="H60" s="578"/>
      <c r="I60" s="578"/>
      <c r="J60" s="578"/>
      <c r="K60" s="579"/>
    </row>
    <row r="61" spans="2:11" ht="10.5" customHeight="1" x14ac:dyDescent="0.25">
      <c r="B61" s="449"/>
      <c r="C61" s="450"/>
      <c r="D61" s="450"/>
      <c r="E61" s="450"/>
      <c r="F61" s="450"/>
      <c r="G61" s="450"/>
      <c r="H61" s="451"/>
      <c r="I61" s="451"/>
      <c r="J61" s="451"/>
      <c r="K61" s="452"/>
    </row>
    <row r="62" spans="2:11" ht="15" customHeight="1" x14ac:dyDescent="0.25">
      <c r="B62" s="453" t="s">
        <v>207</v>
      </c>
      <c r="C62" s="454"/>
      <c r="D62" s="454"/>
      <c r="E62" s="454"/>
      <c r="F62" s="454"/>
      <c r="G62" s="454"/>
      <c r="H62" s="429"/>
      <c r="I62" s="429"/>
      <c r="J62" s="429"/>
      <c r="K62" s="430"/>
    </row>
    <row r="63" spans="2:11" ht="3.75" customHeight="1" x14ac:dyDescent="0.25">
      <c r="B63" s="455"/>
      <c r="C63" s="454"/>
      <c r="D63" s="454"/>
      <c r="E63" s="454"/>
      <c r="F63" s="454"/>
      <c r="G63" s="454"/>
      <c r="H63" s="429"/>
      <c r="I63" s="429"/>
      <c r="J63" s="429"/>
      <c r="K63" s="430"/>
    </row>
    <row r="64" spans="2:11" ht="15" customHeight="1" x14ac:dyDescent="0.25">
      <c r="B64" s="456" t="s">
        <v>208</v>
      </c>
      <c r="C64" s="454"/>
      <c r="D64" s="454"/>
      <c r="E64" s="454"/>
      <c r="F64" s="454"/>
      <c r="G64" s="454"/>
      <c r="H64" s="429"/>
      <c r="I64" s="429"/>
      <c r="J64" s="429"/>
      <c r="K64" s="430"/>
    </row>
    <row r="65" spans="2:11" ht="23.25" customHeight="1" x14ac:dyDescent="0.25">
      <c r="B65" s="580" t="s">
        <v>209</v>
      </c>
      <c r="C65" s="581"/>
      <c r="D65" s="581"/>
      <c r="E65" s="581"/>
      <c r="F65" s="581"/>
      <c r="G65" s="581"/>
      <c r="H65" s="581"/>
      <c r="I65" s="581"/>
      <c r="J65" s="581"/>
      <c r="K65" s="582"/>
    </row>
    <row r="66" spans="2:11" ht="11.25" customHeight="1" x14ac:dyDescent="0.25">
      <c r="B66" s="456" t="s">
        <v>210</v>
      </c>
      <c r="C66" s="457"/>
      <c r="D66" s="457"/>
      <c r="E66" s="457"/>
      <c r="F66" s="457"/>
      <c r="G66" s="457"/>
      <c r="H66" s="429"/>
      <c r="I66" s="429"/>
      <c r="J66" s="429"/>
      <c r="K66" s="430"/>
    </row>
    <row r="67" spans="2:11" ht="5.25" customHeight="1" x14ac:dyDescent="0.25">
      <c r="B67" s="458"/>
      <c r="C67" s="459"/>
      <c r="D67" s="459"/>
      <c r="E67" s="459"/>
      <c r="F67" s="459"/>
      <c r="G67" s="459"/>
      <c r="H67" s="460"/>
      <c r="I67" s="460"/>
      <c r="J67" s="460"/>
      <c r="K67" s="461"/>
    </row>
    <row r="68" spans="2:11" ht="17.25" customHeight="1" x14ac:dyDescent="0.25">
      <c r="B68" s="449" t="s">
        <v>148</v>
      </c>
      <c r="C68" s="462"/>
      <c r="D68" s="462"/>
      <c r="E68" s="462"/>
      <c r="F68" s="462"/>
      <c r="G68" s="462"/>
      <c r="H68" s="451"/>
      <c r="I68" s="451"/>
      <c r="J68" s="451"/>
      <c r="K68" s="452"/>
    </row>
    <row r="69" spans="2:11" ht="9" customHeight="1" x14ac:dyDescent="0.25">
      <c r="B69" s="455"/>
      <c r="C69" s="463"/>
      <c r="D69" s="463"/>
      <c r="E69" s="463"/>
      <c r="F69" s="463"/>
      <c r="G69" s="463"/>
      <c r="H69" s="429"/>
      <c r="I69" s="429"/>
      <c r="J69" s="429"/>
      <c r="K69" s="430"/>
    </row>
    <row r="70" spans="2:11" ht="17.25" customHeight="1" x14ac:dyDescent="0.25">
      <c r="B70" s="455" t="s">
        <v>158</v>
      </c>
      <c r="C70" s="463"/>
      <c r="D70" s="463"/>
      <c r="E70" s="463"/>
      <c r="F70" s="463"/>
      <c r="G70" s="463"/>
      <c r="H70" s="429"/>
      <c r="I70" s="429"/>
      <c r="J70" s="429"/>
      <c r="K70" s="430"/>
    </row>
    <row r="71" spans="2:11" ht="37.5" customHeight="1" x14ac:dyDescent="0.25">
      <c r="B71" s="586" t="s">
        <v>205</v>
      </c>
      <c r="C71" s="587"/>
      <c r="D71" s="587"/>
      <c r="E71" s="587"/>
      <c r="F71" s="587"/>
      <c r="G71" s="587"/>
      <c r="H71" s="588"/>
      <c r="I71" s="588"/>
      <c r="J71" s="588"/>
      <c r="K71" s="589"/>
    </row>
    <row r="72" spans="2:11" ht="26.25" customHeight="1" x14ac:dyDescent="0.25">
      <c r="B72" s="455" t="s">
        <v>206</v>
      </c>
      <c r="C72" s="464"/>
      <c r="D72" s="464"/>
      <c r="E72" s="464"/>
      <c r="F72" s="464"/>
      <c r="G72" s="464"/>
      <c r="H72" s="429"/>
      <c r="I72" s="429"/>
      <c r="J72" s="429"/>
      <c r="K72" s="430"/>
    </row>
    <row r="73" spans="2:11" ht="17.25" customHeight="1" x14ac:dyDescent="0.25">
      <c r="B73" s="577" t="s">
        <v>211</v>
      </c>
      <c r="C73" s="585"/>
      <c r="D73" s="585"/>
      <c r="E73" s="585"/>
      <c r="F73" s="585"/>
      <c r="G73" s="585"/>
      <c r="H73" s="429"/>
      <c r="I73" s="429"/>
      <c r="J73" s="429"/>
      <c r="K73" s="430"/>
    </row>
    <row r="74" spans="2:11" ht="20.25" customHeight="1" x14ac:dyDescent="0.25">
      <c r="B74" s="583" t="s">
        <v>320</v>
      </c>
      <c r="C74" s="584"/>
      <c r="D74" s="584"/>
      <c r="E74" s="584"/>
      <c r="F74" s="584"/>
      <c r="G74" s="584"/>
      <c r="H74" s="429"/>
      <c r="I74" s="429"/>
      <c r="J74" s="429"/>
      <c r="K74" s="430"/>
    </row>
    <row r="75" spans="2:11" ht="15" customHeight="1" x14ac:dyDescent="0.25">
      <c r="B75" s="465"/>
      <c r="C75" s="466"/>
      <c r="D75" s="466"/>
      <c r="E75" s="466"/>
      <c r="F75" s="466"/>
      <c r="G75" s="466"/>
      <c r="H75" s="429"/>
      <c r="I75" s="429"/>
      <c r="J75" s="429"/>
      <c r="K75" s="430"/>
    </row>
    <row r="76" spans="2:11" ht="15" customHeight="1" x14ac:dyDescent="0.25">
      <c r="B76" s="590" t="s">
        <v>225</v>
      </c>
      <c r="C76" s="591"/>
      <c r="D76" s="591"/>
      <c r="E76" s="591"/>
      <c r="F76" s="591"/>
      <c r="G76" s="591"/>
      <c r="H76" s="591"/>
      <c r="I76" s="591"/>
      <c r="J76" s="591"/>
      <c r="K76" s="592"/>
    </row>
    <row r="77" spans="2:11" ht="15" customHeight="1" x14ac:dyDescent="0.25">
      <c r="B77" s="590"/>
      <c r="C77" s="591"/>
      <c r="D77" s="591"/>
      <c r="E77" s="591"/>
      <c r="F77" s="591"/>
      <c r="G77" s="591"/>
      <c r="H77" s="591"/>
      <c r="I77" s="591"/>
      <c r="J77" s="591"/>
      <c r="K77" s="592"/>
    </row>
    <row r="78" spans="2:11" ht="30.75" customHeight="1" x14ac:dyDescent="0.25">
      <c r="B78" s="567" t="s">
        <v>212</v>
      </c>
      <c r="C78" s="568"/>
      <c r="D78" s="568"/>
      <c r="E78" s="568"/>
      <c r="F78" s="568"/>
      <c r="G78" s="568"/>
      <c r="H78" s="568"/>
      <c r="I78" s="568"/>
      <c r="J78" s="568"/>
      <c r="K78" s="569"/>
    </row>
    <row r="79" spans="2:11" ht="4.5" customHeight="1" thickBot="1" x14ac:dyDescent="0.3">
      <c r="B79" s="467"/>
      <c r="C79" s="468"/>
      <c r="D79" s="468"/>
      <c r="E79" s="468"/>
      <c r="F79" s="468"/>
      <c r="G79" s="468"/>
      <c r="H79" s="469"/>
      <c r="I79" s="469"/>
      <c r="J79" s="469"/>
      <c r="K79" s="470"/>
    </row>
    <row r="80" spans="2:11" ht="7.5" customHeight="1" x14ac:dyDescent="0.25"/>
  </sheetData>
  <sheetProtection algorithmName="SHA-512" hashValue="dQknbMKlWnFm5qEVmu2wf4jqT8Yopr+ttHnQNvjP2kbts5UqjvMMM2yGOoOyQxn4pocOxm2UbTCyqb/gtAamJg==" saltValue="dWUklOT/XEQDxtNWf5+DzA==" spinCount="100000" sheet="1" objects="1" scenarios="1"/>
  <mergeCells count="12">
    <mergeCell ref="B78:K78"/>
    <mergeCell ref="B4:G5"/>
    <mergeCell ref="B17:G18"/>
    <mergeCell ref="B2:K2"/>
    <mergeCell ref="B52:K53"/>
    <mergeCell ref="B54:K55"/>
    <mergeCell ref="B59:K60"/>
    <mergeCell ref="B65:K65"/>
    <mergeCell ref="B74:G74"/>
    <mergeCell ref="B73:G73"/>
    <mergeCell ref="B71:K71"/>
    <mergeCell ref="B76:K7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/>
  <dimension ref="B1:V69"/>
  <sheetViews>
    <sheetView showGridLines="0" topLeftCell="A13" zoomScale="80" zoomScaleNormal="80" workbookViewId="0">
      <selection activeCell="D29" sqref="D29"/>
    </sheetView>
  </sheetViews>
  <sheetFormatPr defaultColWidth="9.140625" defaultRowHeight="15" x14ac:dyDescent="0.25"/>
  <cols>
    <col min="1" max="1" width="9.140625" style="3"/>
    <col min="2" max="2" width="8.7109375" style="1" bestFit="1" customWidth="1"/>
    <col min="3" max="3" width="49.7109375" style="2" customWidth="1"/>
    <col min="4" max="4" width="37.7109375" style="3" bestFit="1" customWidth="1"/>
    <col min="5" max="8" width="20.5703125" style="3" customWidth="1"/>
    <col min="9" max="9" width="33.140625" style="3" customWidth="1"/>
    <col min="10" max="10" width="30.42578125" style="3" customWidth="1"/>
    <col min="11" max="11" width="29.42578125" style="3" customWidth="1"/>
    <col min="12" max="12" width="9.5703125" style="3" customWidth="1"/>
    <col min="13" max="13" width="15.5703125" style="3" customWidth="1"/>
    <col min="14" max="14" width="16.140625" style="3" customWidth="1"/>
    <col min="15" max="15" width="18.5703125" style="3" customWidth="1"/>
    <col min="16" max="16" width="18" style="3" customWidth="1"/>
    <col min="17" max="17" width="11.85546875" style="3" customWidth="1"/>
    <col min="18" max="18" width="18.5703125" style="3" customWidth="1"/>
    <col min="19" max="19" width="18.28515625" style="3" customWidth="1"/>
    <col min="20" max="20" width="11.140625" style="3" customWidth="1"/>
    <col min="21" max="22" width="8.7109375" style="4"/>
    <col min="23" max="23" width="12.85546875" style="3" bestFit="1" customWidth="1"/>
    <col min="24" max="16384" width="9.140625" style="3"/>
  </cols>
  <sheetData>
    <row r="1" spans="2:22" ht="15.75" thickBot="1" x14ac:dyDescent="0.3"/>
    <row r="2" spans="2:22" x14ac:dyDescent="0.25">
      <c r="B2" s="5"/>
      <c r="C2" s="6"/>
      <c r="D2" s="7"/>
      <c r="E2" s="7"/>
      <c r="F2" s="7"/>
      <c r="G2" s="7"/>
      <c r="H2" s="7"/>
      <c r="I2" s="8"/>
    </row>
    <row r="3" spans="2:22" ht="21" x14ac:dyDescent="0.25">
      <c r="B3" s="9"/>
      <c r="C3" s="10" t="s">
        <v>9</v>
      </c>
      <c r="D3" s="11"/>
      <c r="E3" s="11"/>
      <c r="F3" s="11"/>
      <c r="G3" s="11"/>
      <c r="H3" s="11"/>
      <c r="I3" s="12"/>
      <c r="K3" s="13"/>
      <c r="L3" s="13"/>
      <c r="U3" s="3"/>
      <c r="V3" s="3"/>
    </row>
    <row r="4" spans="2:22" x14ac:dyDescent="0.25">
      <c r="B4" s="9"/>
      <c r="C4" s="14"/>
      <c r="D4" s="11"/>
      <c r="E4" s="11"/>
      <c r="F4" s="11"/>
      <c r="G4" s="11"/>
      <c r="H4" s="11"/>
      <c r="I4" s="12"/>
      <c r="K4" s="13"/>
      <c r="L4" s="13"/>
    </row>
    <row r="5" spans="2:22" x14ac:dyDescent="0.25">
      <c r="B5" s="15"/>
      <c r="C5" s="603" t="s">
        <v>38</v>
      </c>
      <c r="D5" s="603"/>
      <c r="E5" s="603"/>
      <c r="F5" s="603"/>
      <c r="G5" s="603"/>
      <c r="H5" s="603"/>
      <c r="I5" s="12"/>
      <c r="K5" s="13"/>
      <c r="L5" s="13"/>
      <c r="U5" s="3"/>
      <c r="V5" s="3"/>
    </row>
    <row r="6" spans="2:22" x14ac:dyDescent="0.25">
      <c r="B6" s="15"/>
      <c r="C6" s="16" t="s">
        <v>112</v>
      </c>
      <c r="D6" s="605"/>
      <c r="E6" s="606"/>
      <c r="F6" s="606"/>
      <c r="G6" s="606"/>
      <c r="H6" s="607"/>
      <c r="I6" s="12"/>
      <c r="K6" s="13"/>
      <c r="L6" s="13"/>
      <c r="U6" s="3"/>
      <c r="V6" s="3"/>
    </row>
    <row r="7" spans="2:22" x14ac:dyDescent="0.25">
      <c r="B7" s="15"/>
      <c r="C7" s="16" t="s">
        <v>113</v>
      </c>
      <c r="D7" s="605"/>
      <c r="E7" s="608"/>
      <c r="F7" s="608"/>
      <c r="G7" s="608"/>
      <c r="H7" s="609"/>
      <c r="I7" s="12"/>
      <c r="K7" s="13"/>
      <c r="L7" s="13"/>
      <c r="U7" s="3"/>
      <c r="V7" s="3"/>
    </row>
    <row r="8" spans="2:22" x14ac:dyDescent="0.25">
      <c r="B8" s="15"/>
      <c r="C8" s="16" t="s">
        <v>114</v>
      </c>
      <c r="D8" s="17"/>
      <c r="E8" s="18"/>
      <c r="F8" s="18"/>
      <c r="G8" s="18"/>
      <c r="H8" s="19"/>
      <c r="I8" s="12"/>
      <c r="K8" s="13"/>
      <c r="L8" s="13"/>
      <c r="U8" s="3"/>
      <c r="V8" s="3"/>
    </row>
    <row r="9" spans="2:22" x14ac:dyDescent="0.25">
      <c r="B9" s="15"/>
      <c r="C9" s="16" t="s">
        <v>115</v>
      </c>
      <c r="D9" s="20"/>
      <c r="E9" s="11"/>
      <c r="F9" s="11"/>
      <c r="G9" s="11"/>
      <c r="H9" s="11"/>
      <c r="I9" s="12"/>
      <c r="K9" s="13"/>
      <c r="L9" s="13"/>
      <c r="U9" s="3"/>
      <c r="V9" s="3"/>
    </row>
    <row r="10" spans="2:22" x14ac:dyDescent="0.25">
      <c r="B10" s="15"/>
      <c r="C10" s="16" t="s">
        <v>116</v>
      </c>
      <c r="D10" s="21"/>
      <c r="E10" s="11"/>
      <c r="F10" s="11"/>
      <c r="G10" s="11"/>
      <c r="H10" s="11"/>
      <c r="I10" s="12"/>
      <c r="K10" s="13"/>
      <c r="L10" s="13"/>
      <c r="U10" s="3"/>
      <c r="V10" s="3"/>
    </row>
    <row r="11" spans="2:22" x14ac:dyDescent="0.25">
      <c r="B11" s="9"/>
      <c r="C11" s="14"/>
      <c r="D11" s="11"/>
      <c r="E11" s="11"/>
      <c r="F11" s="11"/>
      <c r="G11" s="11"/>
      <c r="H11" s="11"/>
      <c r="I11" s="12"/>
      <c r="K11" s="13"/>
      <c r="L11" s="13"/>
    </row>
    <row r="12" spans="2:22" ht="30" customHeight="1" x14ac:dyDescent="0.25">
      <c r="B12" s="15"/>
      <c r="C12" s="603" t="s">
        <v>39</v>
      </c>
      <c r="D12" s="603"/>
      <c r="E12" s="603"/>
      <c r="F12" s="603"/>
      <c r="G12" s="603"/>
      <c r="H12" s="603"/>
      <c r="I12" s="12"/>
      <c r="U12" s="3"/>
      <c r="V12" s="3"/>
    </row>
    <row r="13" spans="2:22" x14ac:dyDescent="0.25">
      <c r="B13" s="15"/>
      <c r="C13" s="16" t="s">
        <v>40</v>
      </c>
      <c r="D13" s="605"/>
      <c r="E13" s="606"/>
      <c r="F13" s="606"/>
      <c r="G13" s="606"/>
      <c r="H13" s="607"/>
      <c r="I13" s="12"/>
      <c r="U13" s="3"/>
      <c r="V13" s="3"/>
    </row>
    <row r="14" spans="2:22" x14ac:dyDescent="0.25">
      <c r="B14" s="15"/>
      <c r="C14" s="16" t="s">
        <v>41</v>
      </c>
      <c r="D14" s="21"/>
      <c r="E14" s="11"/>
      <c r="F14" s="11"/>
      <c r="G14" s="11"/>
      <c r="H14" s="11"/>
      <c r="I14" s="12"/>
      <c r="U14" s="3"/>
      <c r="V14" s="3"/>
    </row>
    <row r="15" spans="2:22" x14ac:dyDescent="0.25">
      <c r="B15" s="15"/>
      <c r="C15" s="16" t="s">
        <v>115</v>
      </c>
      <c r="D15" s="21"/>
      <c r="E15" s="11"/>
      <c r="F15" s="11"/>
      <c r="G15" s="11"/>
      <c r="H15" s="11"/>
      <c r="I15" s="12"/>
      <c r="U15" s="3"/>
      <c r="V15" s="3"/>
    </row>
    <row r="16" spans="2:22" x14ac:dyDescent="0.25">
      <c r="B16" s="15"/>
      <c r="C16" s="16" t="s">
        <v>116</v>
      </c>
      <c r="D16" s="21"/>
      <c r="E16" s="11"/>
      <c r="F16" s="11"/>
      <c r="G16" s="11"/>
      <c r="H16" s="11"/>
      <c r="I16" s="12"/>
      <c r="U16" s="3"/>
      <c r="V16" s="3"/>
    </row>
    <row r="17" spans="2:22" x14ac:dyDescent="0.25">
      <c r="B17" s="9"/>
      <c r="C17" s="14"/>
      <c r="D17" s="11"/>
      <c r="E17" s="11"/>
      <c r="F17" s="11"/>
      <c r="G17" s="11"/>
      <c r="H17" s="11"/>
      <c r="I17" s="12"/>
    </row>
    <row r="18" spans="2:22" x14ac:dyDescent="0.25">
      <c r="B18" s="15"/>
      <c r="C18" s="603" t="s">
        <v>10</v>
      </c>
      <c r="D18" s="603"/>
      <c r="E18" s="603"/>
      <c r="F18" s="603"/>
      <c r="G18" s="603"/>
      <c r="H18" s="603"/>
      <c r="I18" s="12"/>
      <c r="U18" s="3"/>
      <c r="V18" s="3"/>
    </row>
    <row r="19" spans="2:22" ht="6.75" customHeight="1" x14ac:dyDescent="0.25">
      <c r="B19" s="15"/>
      <c r="C19" s="16"/>
      <c r="D19" s="11"/>
      <c r="E19" s="11"/>
      <c r="F19" s="11"/>
      <c r="G19" s="11"/>
      <c r="H19" s="11"/>
      <c r="I19" s="12"/>
      <c r="U19" s="3"/>
      <c r="V19" s="3"/>
    </row>
    <row r="20" spans="2:22" x14ac:dyDescent="0.25">
      <c r="B20" s="15"/>
      <c r="C20" s="22" t="s">
        <v>117</v>
      </c>
      <c r="D20" s="605"/>
      <c r="E20" s="606"/>
      <c r="F20" s="606"/>
      <c r="G20" s="606"/>
      <c r="H20" s="607"/>
      <c r="I20" s="12"/>
      <c r="U20" s="3"/>
      <c r="V20" s="3"/>
    </row>
    <row r="21" spans="2:22" x14ac:dyDescent="0.25">
      <c r="B21" s="15"/>
      <c r="C21" s="16" t="s">
        <v>118</v>
      </c>
      <c r="D21" s="21"/>
      <c r="E21" s="11"/>
      <c r="F21" s="11"/>
      <c r="G21" s="11"/>
      <c r="H21" s="11"/>
      <c r="I21" s="12"/>
      <c r="U21" s="3"/>
      <c r="V21" s="3"/>
    </row>
    <row r="22" spans="2:22" x14ac:dyDescent="0.25">
      <c r="B22" s="15"/>
      <c r="C22" s="16" t="s">
        <v>119</v>
      </c>
      <c r="D22" s="21"/>
      <c r="E22" s="11"/>
      <c r="F22" s="11"/>
      <c r="G22" s="11"/>
      <c r="H22" s="11"/>
      <c r="I22" s="12"/>
      <c r="U22" s="3"/>
      <c r="V22" s="3"/>
    </row>
    <row r="23" spans="2:22" x14ac:dyDescent="0.25">
      <c r="B23" s="15"/>
      <c r="C23" s="16"/>
      <c r="D23" s="11"/>
      <c r="E23" s="11"/>
      <c r="F23" s="11"/>
      <c r="G23" s="11"/>
      <c r="H23" s="11"/>
      <c r="I23" s="12"/>
      <c r="U23" s="3"/>
      <c r="V23" s="3"/>
    </row>
    <row r="24" spans="2:22" x14ac:dyDescent="0.25">
      <c r="B24" s="15"/>
      <c r="C24" s="603" t="s">
        <v>160</v>
      </c>
      <c r="D24" s="603"/>
      <c r="E24" s="603"/>
      <c r="F24" s="603"/>
      <c r="G24" s="603"/>
      <c r="H24" s="603"/>
      <c r="I24" s="12"/>
      <c r="U24" s="3"/>
      <c r="V24" s="3"/>
    </row>
    <row r="25" spans="2:22" x14ac:dyDescent="0.25">
      <c r="B25" s="15"/>
      <c r="C25" s="16" t="s">
        <v>120</v>
      </c>
      <c r="D25" s="21"/>
      <c r="E25" s="11"/>
      <c r="F25" s="11"/>
      <c r="G25" s="11"/>
      <c r="H25" s="11"/>
      <c r="I25" s="12"/>
      <c r="U25" s="3"/>
      <c r="V25" s="3"/>
    </row>
    <row r="26" spans="2:22" x14ac:dyDescent="0.25">
      <c r="B26" s="15"/>
      <c r="C26" s="16" t="s">
        <v>121</v>
      </c>
      <c r="D26" s="23"/>
      <c r="E26" s="11"/>
      <c r="F26" s="11"/>
      <c r="G26" s="11"/>
      <c r="H26" s="11"/>
      <c r="I26" s="12"/>
      <c r="U26" s="3"/>
      <c r="V26" s="3"/>
    </row>
    <row r="27" spans="2:22" x14ac:dyDescent="0.25">
      <c r="B27" s="15"/>
      <c r="C27" s="16" t="s">
        <v>159</v>
      </c>
      <c r="D27" s="23"/>
      <c r="E27" s="11"/>
      <c r="F27" s="11"/>
      <c r="G27" s="11"/>
      <c r="H27" s="11"/>
      <c r="I27" s="12"/>
      <c r="U27" s="3"/>
      <c r="V27" s="3"/>
    </row>
    <row r="28" spans="2:22" ht="17.25" x14ac:dyDescent="0.25">
      <c r="B28" s="15"/>
      <c r="C28" s="16" t="s">
        <v>334</v>
      </c>
      <c r="D28" s="24">
        <v>56000</v>
      </c>
      <c r="E28" s="11"/>
      <c r="F28" s="11"/>
      <c r="G28" s="11"/>
      <c r="H28" s="11"/>
      <c r="I28" s="12"/>
      <c r="U28" s="3"/>
      <c r="V28" s="3"/>
    </row>
    <row r="29" spans="2:22" x14ac:dyDescent="0.25">
      <c r="B29" s="15"/>
      <c r="C29" s="16"/>
      <c r="D29" s="11"/>
      <c r="E29" s="11"/>
      <c r="F29" s="11"/>
      <c r="G29" s="11"/>
      <c r="H29" s="11"/>
      <c r="I29" s="12"/>
      <c r="U29" s="3"/>
      <c r="V29" s="3"/>
    </row>
    <row r="30" spans="2:22" x14ac:dyDescent="0.25">
      <c r="B30" s="15"/>
      <c r="C30" s="604" t="s">
        <v>14</v>
      </c>
      <c r="D30" s="604"/>
      <c r="E30" s="604"/>
      <c r="F30" s="604"/>
      <c r="G30" s="604"/>
      <c r="H30" s="604"/>
      <c r="I30" s="12"/>
      <c r="U30" s="3"/>
      <c r="V30" s="3"/>
    </row>
    <row r="31" spans="2:22" x14ac:dyDescent="0.25">
      <c r="B31" s="15"/>
      <c r="C31" s="16" t="s">
        <v>122</v>
      </c>
      <c r="D31" s="25"/>
      <c r="E31" s="11"/>
      <c r="F31" s="11"/>
      <c r="G31" s="11"/>
      <c r="H31" s="11"/>
      <c r="I31" s="12"/>
      <c r="U31" s="3"/>
      <c r="V31" s="3"/>
    </row>
    <row r="32" spans="2:22" ht="18" x14ac:dyDescent="0.25">
      <c r="B32" s="15"/>
      <c r="C32" s="16" t="s">
        <v>275</v>
      </c>
      <c r="D32" s="26"/>
      <c r="E32" s="11"/>
      <c r="F32" s="11"/>
      <c r="G32" s="11"/>
      <c r="H32" s="11"/>
      <c r="I32" s="12"/>
      <c r="U32" s="3"/>
      <c r="V32" s="3"/>
    </row>
    <row r="33" spans="2:22" x14ac:dyDescent="0.25">
      <c r="B33" s="15"/>
      <c r="C33" s="16"/>
      <c r="D33" s="11"/>
      <c r="E33" s="610" t="s">
        <v>322</v>
      </c>
      <c r="F33" s="610"/>
      <c r="G33" s="610"/>
      <c r="H33" s="610"/>
      <c r="I33" s="12"/>
      <c r="U33" s="3"/>
      <c r="V33" s="3"/>
    </row>
    <row r="34" spans="2:22" ht="30" customHeight="1" x14ac:dyDescent="0.25">
      <c r="B34" s="15"/>
      <c r="C34" s="27" t="s">
        <v>11</v>
      </c>
      <c r="D34" s="28" t="s">
        <v>249</v>
      </c>
      <c r="E34" s="28"/>
      <c r="F34" s="28"/>
      <c r="G34" s="28"/>
      <c r="H34" s="28"/>
      <c r="I34" s="12"/>
      <c r="U34" s="3"/>
      <c r="V34" s="3"/>
    </row>
    <row r="35" spans="2:22" x14ac:dyDescent="0.25">
      <c r="B35" s="15"/>
      <c r="C35" s="16" t="s">
        <v>123</v>
      </c>
      <c r="D35" s="548"/>
      <c r="E35" s="548"/>
      <c r="F35" s="548"/>
      <c r="G35" s="548"/>
      <c r="H35" s="548"/>
      <c r="I35" s="12"/>
      <c r="U35" s="3"/>
      <c r="V35" s="3"/>
    </row>
    <row r="36" spans="2:22" x14ac:dyDescent="0.25">
      <c r="B36" s="15"/>
      <c r="C36" s="29" t="s">
        <v>109</v>
      </c>
      <c r="D36" s="594">
        <f>+SUM(D35:H35)</f>
        <v>0</v>
      </c>
      <c r="E36" s="595"/>
      <c r="F36" s="595"/>
      <c r="G36" s="595"/>
      <c r="H36" s="596"/>
      <c r="I36" s="12"/>
      <c r="U36" s="3"/>
      <c r="V36" s="3"/>
    </row>
    <row r="37" spans="2:22" ht="30" customHeight="1" x14ac:dyDescent="0.25">
      <c r="B37" s="15"/>
      <c r="C37" s="27" t="s">
        <v>11</v>
      </c>
      <c r="D37" s="28" t="str">
        <f>+D34</f>
        <v>Energia Elétrica</v>
      </c>
      <c r="E37" s="28" t="str">
        <f>IF(E34="","",E34)</f>
        <v/>
      </c>
      <c r="F37" s="28" t="str">
        <f t="shared" ref="F37:H37" si="0">IF(F34="","",F34)</f>
        <v/>
      </c>
      <c r="G37" s="28" t="str">
        <f t="shared" si="0"/>
        <v/>
      </c>
      <c r="H37" s="28" t="str">
        <f t="shared" si="0"/>
        <v/>
      </c>
      <c r="I37" s="611" t="s">
        <v>321</v>
      </c>
      <c r="U37" s="3"/>
      <c r="V37" s="3"/>
    </row>
    <row r="38" spans="2:22" x14ac:dyDescent="0.25">
      <c r="B38" s="15"/>
      <c r="C38" s="22" t="s">
        <v>276</v>
      </c>
      <c r="D38" s="543"/>
      <c r="E38" s="543"/>
      <c r="F38" s="543"/>
      <c r="G38" s="543"/>
      <c r="H38" s="543"/>
      <c r="I38" s="611"/>
      <c r="U38" s="3"/>
      <c r="V38" s="3"/>
    </row>
    <row r="39" spans="2:22" x14ac:dyDescent="0.25">
      <c r="B39" s="15"/>
      <c r="C39" s="31" t="s">
        <v>277</v>
      </c>
      <c r="D39" s="32">
        <f>D35*D38</f>
        <v>0</v>
      </c>
      <c r="E39" s="32">
        <f>E35*E38</f>
        <v>0</v>
      </c>
      <c r="F39" s="32">
        <f>F35*F38</f>
        <v>0</v>
      </c>
      <c r="G39" s="32">
        <f>G35*G38</f>
        <v>0</v>
      </c>
      <c r="H39" s="32">
        <f>H35*H38</f>
        <v>0</v>
      </c>
      <c r="I39" s="611"/>
      <c r="U39" s="3"/>
      <c r="V39" s="3"/>
    </row>
    <row r="40" spans="2:22" x14ac:dyDescent="0.25">
      <c r="B40" s="15"/>
      <c r="C40" s="29" t="s">
        <v>109</v>
      </c>
      <c r="D40" s="600">
        <f>+SUM(D39:H39)</f>
        <v>0</v>
      </c>
      <c r="E40" s="601"/>
      <c r="F40" s="601"/>
      <c r="G40" s="601"/>
      <c r="H40" s="602"/>
      <c r="I40" s="611"/>
      <c r="U40" s="3"/>
      <c r="V40" s="3"/>
    </row>
    <row r="41" spans="2:22" x14ac:dyDescent="0.25">
      <c r="B41" s="9"/>
      <c r="C41" s="14"/>
      <c r="D41" s="11"/>
      <c r="E41" s="11"/>
      <c r="F41" s="11"/>
      <c r="G41" s="11"/>
      <c r="H41" s="11"/>
      <c r="I41" s="12"/>
    </row>
    <row r="42" spans="2:22" ht="61.5" customHeight="1" x14ac:dyDescent="0.25">
      <c r="B42" s="15"/>
      <c r="C42" s="599" t="s">
        <v>337</v>
      </c>
      <c r="D42" s="599"/>
      <c r="E42" s="599"/>
      <c r="F42" s="599"/>
      <c r="G42" s="599"/>
      <c r="H42" s="599"/>
      <c r="I42" s="12"/>
      <c r="U42" s="3"/>
      <c r="V42" s="3"/>
    </row>
    <row r="43" spans="2:22" ht="74.25" customHeight="1" x14ac:dyDescent="0.25">
      <c r="B43" s="15"/>
      <c r="C43" s="202" t="s">
        <v>12</v>
      </c>
      <c r="D43" s="524" t="s">
        <v>42</v>
      </c>
      <c r="E43" s="142"/>
      <c r="F43" s="142"/>
      <c r="G43" s="141" t="s">
        <v>336</v>
      </c>
      <c r="H43" s="141"/>
      <c r="I43" s="12"/>
      <c r="U43" s="3"/>
      <c r="V43" s="3"/>
    </row>
    <row r="44" spans="2:22" ht="15" customHeight="1" x14ac:dyDescent="0.25">
      <c r="B44" s="15"/>
      <c r="C44" s="34">
        <v>1</v>
      </c>
      <c r="D44" s="593"/>
      <c r="E44" s="593"/>
      <c r="F44" s="593"/>
      <c r="G44" s="544"/>
      <c r="H44" s="141"/>
      <c r="I44" s="523"/>
      <c r="U44" s="3"/>
      <c r="V44" s="3"/>
    </row>
    <row r="45" spans="2:22" x14ac:dyDescent="0.25">
      <c r="B45" s="15"/>
      <c r="C45" s="34">
        <v>2</v>
      </c>
      <c r="D45" s="593"/>
      <c r="E45" s="593"/>
      <c r="F45" s="593"/>
      <c r="G45" s="544"/>
      <c r="H45" s="141"/>
      <c r="I45" s="523"/>
      <c r="U45" s="3"/>
      <c r="V45" s="3"/>
    </row>
    <row r="46" spans="2:22" x14ac:dyDescent="0.25">
      <c r="B46" s="15"/>
      <c r="C46" s="34">
        <v>3</v>
      </c>
      <c r="D46" s="593"/>
      <c r="E46" s="593"/>
      <c r="F46" s="593"/>
      <c r="G46" s="544"/>
      <c r="H46" s="141"/>
      <c r="I46" s="523"/>
      <c r="U46" s="3"/>
      <c r="V46" s="3"/>
    </row>
    <row r="47" spans="2:22" x14ac:dyDescent="0.25">
      <c r="B47" s="15"/>
      <c r="C47" s="34">
        <v>4</v>
      </c>
      <c r="D47" s="593"/>
      <c r="E47" s="593"/>
      <c r="F47" s="593"/>
      <c r="G47" s="544"/>
      <c r="H47" s="141"/>
      <c r="I47" s="523"/>
      <c r="U47" s="3"/>
      <c r="V47" s="3"/>
    </row>
    <row r="48" spans="2:22" x14ac:dyDescent="0.25">
      <c r="B48" s="15"/>
      <c r="C48" s="34">
        <v>5</v>
      </c>
      <c r="D48" s="593"/>
      <c r="E48" s="593"/>
      <c r="F48" s="593"/>
      <c r="G48" s="544"/>
      <c r="H48" s="141"/>
      <c r="I48" s="523"/>
      <c r="U48" s="3"/>
      <c r="V48" s="3"/>
    </row>
    <row r="49" spans="2:22" x14ac:dyDescent="0.25">
      <c r="B49" s="15"/>
      <c r="C49" s="34">
        <v>6</v>
      </c>
      <c r="D49" s="593"/>
      <c r="E49" s="593"/>
      <c r="F49" s="593"/>
      <c r="G49" s="544"/>
      <c r="H49" s="141"/>
      <c r="I49" s="523"/>
      <c r="U49" s="3"/>
      <c r="V49" s="3"/>
    </row>
    <row r="50" spans="2:22" x14ac:dyDescent="0.25">
      <c r="B50" s="15"/>
      <c r="C50" s="34">
        <v>7</v>
      </c>
      <c r="D50" s="593"/>
      <c r="E50" s="593"/>
      <c r="F50" s="593"/>
      <c r="G50" s="544"/>
      <c r="H50" s="141"/>
      <c r="I50" s="523"/>
      <c r="U50" s="3"/>
      <c r="V50" s="3"/>
    </row>
    <row r="51" spans="2:22" x14ac:dyDescent="0.25">
      <c r="B51" s="15"/>
      <c r="C51" s="34">
        <v>8</v>
      </c>
      <c r="D51" s="593"/>
      <c r="E51" s="593"/>
      <c r="F51" s="593"/>
      <c r="G51" s="544"/>
      <c r="H51" s="141"/>
      <c r="I51" s="523"/>
      <c r="U51" s="3"/>
      <c r="V51" s="3"/>
    </row>
    <row r="52" spans="2:22" x14ac:dyDescent="0.25">
      <c r="B52" s="15"/>
      <c r="C52" s="34">
        <v>9</v>
      </c>
      <c r="D52" s="593"/>
      <c r="E52" s="593"/>
      <c r="F52" s="593"/>
      <c r="G52" s="544"/>
      <c r="H52" s="141"/>
      <c r="I52" s="523"/>
      <c r="U52" s="3"/>
      <c r="V52" s="3"/>
    </row>
    <row r="53" spans="2:22" x14ac:dyDescent="0.25">
      <c r="B53" s="15"/>
      <c r="C53" s="34">
        <v>10</v>
      </c>
      <c r="D53" s="593"/>
      <c r="E53" s="593"/>
      <c r="F53" s="593"/>
      <c r="G53" s="544"/>
      <c r="H53" s="141"/>
      <c r="I53" s="523"/>
      <c r="U53" s="3"/>
      <c r="V53" s="3"/>
    </row>
    <row r="54" spans="2:22" x14ac:dyDescent="0.25">
      <c r="B54" s="15"/>
      <c r="C54" s="34">
        <v>11</v>
      </c>
      <c r="D54" s="593"/>
      <c r="E54" s="593"/>
      <c r="F54" s="593"/>
      <c r="G54" s="544"/>
      <c r="H54" s="141"/>
      <c r="I54" s="523"/>
      <c r="U54" s="3"/>
      <c r="V54" s="3"/>
    </row>
    <row r="55" spans="2:22" x14ac:dyDescent="0.25">
      <c r="B55" s="15"/>
      <c r="C55" s="34">
        <v>12</v>
      </c>
      <c r="D55" s="593"/>
      <c r="E55" s="593"/>
      <c r="F55" s="593"/>
      <c r="G55" s="544"/>
      <c r="H55" s="141"/>
      <c r="I55" s="523"/>
      <c r="U55" s="3"/>
      <c r="V55" s="3"/>
    </row>
    <row r="56" spans="2:22" x14ac:dyDescent="0.25">
      <c r="B56" s="15"/>
      <c r="C56" s="34">
        <v>13</v>
      </c>
      <c r="D56" s="593"/>
      <c r="E56" s="593"/>
      <c r="F56" s="593"/>
      <c r="G56" s="544"/>
      <c r="H56" s="141"/>
      <c r="I56" s="523"/>
      <c r="U56" s="3"/>
      <c r="V56" s="3"/>
    </row>
    <row r="57" spans="2:22" x14ac:dyDescent="0.25">
      <c r="B57" s="15"/>
      <c r="C57" s="34">
        <v>14</v>
      </c>
      <c r="D57" s="593"/>
      <c r="E57" s="593"/>
      <c r="F57" s="593"/>
      <c r="G57" s="545"/>
      <c r="H57" s="141"/>
      <c r="I57" s="523"/>
      <c r="U57" s="3"/>
      <c r="V57" s="3"/>
    </row>
    <row r="58" spans="2:22" x14ac:dyDescent="0.25">
      <c r="B58" s="15"/>
      <c r="C58" s="34">
        <v>15</v>
      </c>
      <c r="D58" s="593"/>
      <c r="E58" s="593"/>
      <c r="F58" s="593"/>
      <c r="G58" s="545"/>
      <c r="H58" s="141"/>
      <c r="I58" s="523"/>
      <c r="U58" s="3"/>
      <c r="V58" s="3"/>
    </row>
    <row r="59" spans="2:22" x14ac:dyDescent="0.25">
      <c r="B59" s="9"/>
      <c r="C59" s="14"/>
      <c r="D59" s="14"/>
      <c r="E59" s="14"/>
      <c r="F59" s="14"/>
      <c r="G59" s="35"/>
      <c r="H59" s="141"/>
      <c r="I59" s="36"/>
      <c r="U59" s="3"/>
      <c r="V59" s="3"/>
    </row>
    <row r="60" spans="2:22" ht="28.5" customHeight="1" x14ac:dyDescent="0.25">
      <c r="B60" s="15"/>
      <c r="C60" s="16" t="s">
        <v>221</v>
      </c>
      <c r="D60" s="546"/>
      <c r="E60" s="11"/>
      <c r="F60" s="11"/>
      <c r="G60" s="597" t="s">
        <v>43</v>
      </c>
      <c r="H60" s="597"/>
      <c r="I60" s="598"/>
      <c r="U60" s="3"/>
      <c r="V60" s="3"/>
    </row>
    <row r="61" spans="2:22" ht="15" customHeight="1" x14ac:dyDescent="0.25">
      <c r="B61" s="15"/>
      <c r="C61" s="16"/>
      <c r="D61" s="37"/>
      <c r="E61" s="11"/>
      <c r="F61" s="11"/>
      <c r="G61" s="38"/>
      <c r="H61" s="38"/>
      <c r="I61" s="39"/>
      <c r="U61" s="3"/>
      <c r="V61" s="3"/>
    </row>
    <row r="62" spans="2:22" ht="41.25" customHeight="1" x14ac:dyDescent="0.25">
      <c r="B62" s="15"/>
      <c r="C62" s="16" t="s">
        <v>110</v>
      </c>
      <c r="D62" s="547"/>
      <c r="E62" s="11"/>
      <c r="F62" s="11"/>
      <c r="G62" s="597" t="s">
        <v>111</v>
      </c>
      <c r="H62" s="597"/>
      <c r="I62" s="598"/>
      <c r="U62" s="3"/>
      <c r="V62" s="3"/>
    </row>
    <row r="63" spans="2:22" ht="15.75" thickBot="1" x14ac:dyDescent="0.3">
      <c r="B63" s="41"/>
      <c r="C63" s="42"/>
      <c r="D63" s="43"/>
      <c r="E63" s="43"/>
      <c r="F63" s="43"/>
      <c r="G63" s="43"/>
      <c r="H63" s="43"/>
      <c r="I63" s="44"/>
      <c r="U63" s="3"/>
      <c r="V63" s="3"/>
    </row>
    <row r="64" spans="2:22" x14ac:dyDescent="0.25">
      <c r="U64" s="3"/>
      <c r="V64" s="3"/>
    </row>
    <row r="65" spans="21:22" x14ac:dyDescent="0.25">
      <c r="U65" s="3"/>
      <c r="V65" s="3"/>
    </row>
    <row r="66" spans="21:22" x14ac:dyDescent="0.25">
      <c r="U66" s="3"/>
      <c r="V66" s="3"/>
    </row>
    <row r="67" spans="21:22" x14ac:dyDescent="0.25">
      <c r="U67" s="3"/>
      <c r="V67" s="3"/>
    </row>
    <row r="68" spans="21:22" x14ac:dyDescent="0.25">
      <c r="U68" s="3"/>
      <c r="V68" s="3"/>
    </row>
    <row r="69" spans="21:22" x14ac:dyDescent="0.25">
      <c r="U69" s="3"/>
      <c r="V69" s="3"/>
    </row>
  </sheetData>
  <sheetProtection algorithmName="SHA-512" hashValue="DoYSM8/hncLp/W1seXTpr3Eo7IG/1ti5dWp6ZIxiW40wMcn0iTw42UILYoMlznV/DYOm/czU6kmTOxfC3CozyA==" saltValue="vUK4+foHnaOrH1TQucnOwA==" spinCount="100000" sheet="1" objects="1" scenarios="1"/>
  <protectedRanges>
    <protectedRange sqref="D6:H8 D9:D10 D13:H16 D20:H20 D21:D22 D25:D28 D31:D32 E34:H34 D35:H35 D38:H38 D44:F58 D60 D62" name="Folha1"/>
  </protectedRanges>
  <mergeCells count="31">
    <mergeCell ref="D50:F50"/>
    <mergeCell ref="E33:H33"/>
    <mergeCell ref="I37:I40"/>
    <mergeCell ref="D47:F47"/>
    <mergeCell ref="D48:F48"/>
    <mergeCell ref="D49:F49"/>
    <mergeCell ref="C5:H5"/>
    <mergeCell ref="C12:H12"/>
    <mergeCell ref="C30:H30"/>
    <mergeCell ref="C18:H18"/>
    <mergeCell ref="C24:H24"/>
    <mergeCell ref="D6:H6"/>
    <mergeCell ref="D7:H7"/>
    <mergeCell ref="D13:H13"/>
    <mergeCell ref="D20:H20"/>
    <mergeCell ref="D55:F55"/>
    <mergeCell ref="D36:H36"/>
    <mergeCell ref="G62:I62"/>
    <mergeCell ref="D56:F56"/>
    <mergeCell ref="D57:F57"/>
    <mergeCell ref="D58:F58"/>
    <mergeCell ref="G60:I60"/>
    <mergeCell ref="C42:H42"/>
    <mergeCell ref="D45:F45"/>
    <mergeCell ref="D53:F53"/>
    <mergeCell ref="D44:F44"/>
    <mergeCell ref="D52:F52"/>
    <mergeCell ref="D54:F54"/>
    <mergeCell ref="D40:H40"/>
    <mergeCell ref="D46:F46"/>
    <mergeCell ref="D51:F5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'Fatores de conversão'!$N$7:$N$14</xm:f>
          </x14:formula1>
          <xm:sqref>D31 D60</xm:sqref>
        </x14:dataValidation>
        <x14:dataValidation type="list" allowBlank="1" showInputMessage="1" showErrorMessage="1">
          <x14:formula1>
            <xm:f>'Fatores de conversão'!$N$2:$N$3</xm:f>
          </x14:formula1>
          <xm:sqref>D62 G44:G58</xm:sqref>
        </x14:dataValidation>
        <x14:dataValidation type="list" allowBlank="1" showInputMessage="1" showErrorMessage="1">
          <x14:formula1>
            <xm:f>'Fatores de conversão'!$A$5:$A$12</xm:f>
          </x14:formula1>
          <xm:sqref>E34:H34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4"/>
  <dimension ref="B1:BA108"/>
  <sheetViews>
    <sheetView showGridLines="0" topLeftCell="Z4" zoomScaleNormal="100" workbookViewId="0">
      <selection activeCell="AH7" sqref="AH7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26.5703125" style="3" bestFit="1" customWidth="1"/>
    <col min="5" max="5" width="21.7109375" style="3" customWidth="1"/>
    <col min="6" max="6" width="50.85546875" style="3" customWidth="1"/>
    <col min="7" max="28" width="13.5703125" style="3" customWidth="1"/>
    <col min="29" max="30" width="13.5703125" style="4" customWidth="1"/>
    <col min="31" max="33" width="13.5703125" style="3" customWidth="1"/>
    <col min="34" max="34" width="18" style="3" customWidth="1"/>
    <col min="35" max="36" width="13.5703125" style="3" customWidth="1"/>
    <col min="37" max="39" width="9.140625" style="3"/>
    <col min="40" max="40" width="18.5703125" style="3" customWidth="1"/>
    <col min="41" max="41" width="25.7109375" style="3" customWidth="1"/>
    <col min="42" max="45" width="18.5703125" style="3" customWidth="1"/>
    <col min="46" max="49" width="11.28515625" style="3" customWidth="1"/>
    <col min="50" max="16384" width="9.140625" style="3"/>
  </cols>
  <sheetData>
    <row r="1" spans="2:53" ht="15.75" thickBot="1" x14ac:dyDescent="0.3">
      <c r="AL1" s="250"/>
      <c r="AM1" s="250"/>
      <c r="AN1" s="250"/>
      <c r="AO1" s="250"/>
    </row>
    <row r="2" spans="2:53" x14ac:dyDescent="0.25">
      <c r="B2" s="136"/>
      <c r="C2" s="13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138"/>
      <c r="AD2" s="138"/>
      <c r="AE2" s="7"/>
      <c r="AF2" s="7"/>
      <c r="AG2" s="7"/>
      <c r="AH2" s="7"/>
      <c r="AI2" s="7"/>
      <c r="AJ2" s="7"/>
      <c r="AK2" s="8"/>
      <c r="AL2" s="250"/>
      <c r="AM2" s="250"/>
      <c r="AN2" s="250"/>
      <c r="AO2" s="250"/>
    </row>
    <row r="3" spans="2:53" ht="21" x14ac:dyDescent="0.25">
      <c r="B3" s="15"/>
      <c r="C3" s="633" t="s">
        <v>44</v>
      </c>
      <c r="D3" s="633"/>
      <c r="E3" s="633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K3" s="12"/>
      <c r="AL3" s="250"/>
      <c r="AM3" s="250"/>
      <c r="AN3" s="250"/>
    </row>
    <row r="4" spans="2:53" ht="50.25" customHeight="1" x14ac:dyDescent="0.25">
      <c r="B4" s="15"/>
      <c r="C4" s="634" t="s">
        <v>45</v>
      </c>
      <c r="D4" s="634"/>
      <c r="E4" s="634"/>
      <c r="F4" s="634"/>
      <c r="G4" s="634"/>
      <c r="H4" s="634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86"/>
      <c r="AD4" s="86"/>
      <c r="AE4" s="11"/>
      <c r="AF4" s="11"/>
      <c r="AG4" s="11"/>
      <c r="AH4" s="11"/>
      <c r="AK4" s="12"/>
      <c r="AL4" s="250"/>
      <c r="AM4" s="250"/>
      <c r="AN4" s="250"/>
    </row>
    <row r="5" spans="2:53" ht="38.25" customHeight="1" thickBot="1" x14ac:dyDescent="0.3">
      <c r="B5" s="15"/>
      <c r="C5" s="635" t="s">
        <v>46</v>
      </c>
      <c r="D5" s="635"/>
      <c r="E5" s="635"/>
      <c r="F5" s="139"/>
      <c r="G5" s="139"/>
      <c r="H5" s="139"/>
      <c r="I5" s="11"/>
      <c r="J5" s="11"/>
      <c r="K5" s="11"/>
      <c r="L5" s="11"/>
      <c r="M5" s="11"/>
      <c r="N5" s="11"/>
      <c r="O5" s="11"/>
      <c r="AK5" s="12"/>
    </row>
    <row r="6" spans="2:53" s="144" customFormat="1" ht="15.75" thickBot="1" x14ac:dyDescent="0.3">
      <c r="B6" s="140"/>
      <c r="C6" s="141"/>
      <c r="D6" s="142"/>
      <c r="E6" s="142"/>
      <c r="F6" s="142"/>
      <c r="G6" s="142"/>
      <c r="H6" s="142"/>
      <c r="I6" s="630" t="s">
        <v>16</v>
      </c>
      <c r="J6" s="631"/>
      <c r="K6" s="631"/>
      <c r="L6" s="631"/>
      <c r="M6" s="631"/>
      <c r="N6" s="631"/>
      <c r="O6" s="631"/>
      <c r="P6" s="632"/>
      <c r="Q6" s="630" t="s">
        <v>19</v>
      </c>
      <c r="R6" s="631"/>
      <c r="S6" s="631"/>
      <c r="T6" s="631"/>
      <c r="U6" s="631"/>
      <c r="V6" s="631"/>
      <c r="W6" s="631"/>
      <c r="X6" s="631"/>
      <c r="Y6" s="631"/>
      <c r="Z6" s="631"/>
      <c r="AA6" s="631"/>
      <c r="AB6" s="631"/>
      <c r="AC6" s="631"/>
      <c r="AD6" s="631"/>
      <c r="AE6" s="632"/>
      <c r="AF6" s="612" t="s">
        <v>0</v>
      </c>
      <c r="AG6" s="613"/>
      <c r="AH6" s="613"/>
      <c r="AI6" s="613"/>
      <c r="AJ6" s="614"/>
      <c r="AK6" s="12"/>
      <c r="AL6" s="3"/>
    </row>
    <row r="7" spans="2:53" s="158" customFormat="1" ht="48.75" thickBot="1" x14ac:dyDescent="0.3">
      <c r="B7" s="145"/>
      <c r="C7" s="146"/>
      <c r="D7" s="147"/>
      <c r="E7" s="147"/>
      <c r="F7" s="147"/>
      <c r="G7" s="249" t="s">
        <v>124</v>
      </c>
      <c r="H7" s="149" t="s">
        <v>18</v>
      </c>
      <c r="I7" s="623" t="s">
        <v>244</v>
      </c>
      <c r="J7" s="624"/>
      <c r="K7" s="624"/>
      <c r="L7" s="624"/>
      <c r="M7" s="624"/>
      <c r="N7" s="624"/>
      <c r="O7" s="150" t="s">
        <v>284</v>
      </c>
      <c r="P7" s="151" t="s">
        <v>248</v>
      </c>
      <c r="Q7" s="623" t="s">
        <v>253</v>
      </c>
      <c r="R7" s="624"/>
      <c r="S7" s="624"/>
      <c r="T7" s="624"/>
      <c r="U7" s="624"/>
      <c r="V7" s="624"/>
      <c r="W7" s="151" t="s">
        <v>161</v>
      </c>
      <c r="X7" s="152" t="s">
        <v>2</v>
      </c>
      <c r="Y7" s="625" t="s">
        <v>3</v>
      </c>
      <c r="Z7" s="625"/>
      <c r="AA7" s="152" t="s">
        <v>255</v>
      </c>
      <c r="AB7" s="153" t="s">
        <v>256</v>
      </c>
      <c r="AC7" s="154" t="s">
        <v>162</v>
      </c>
      <c r="AD7" s="155" t="s">
        <v>260</v>
      </c>
      <c r="AE7" s="156" t="s">
        <v>261</v>
      </c>
      <c r="AF7" s="157" t="s">
        <v>267</v>
      </c>
      <c r="AG7" s="154" t="s">
        <v>193</v>
      </c>
      <c r="AH7" s="152" t="s">
        <v>358</v>
      </c>
      <c r="AI7" s="152" t="s">
        <v>63</v>
      </c>
      <c r="AJ7" s="156" t="s">
        <v>1</v>
      </c>
      <c r="AK7" s="143"/>
      <c r="AO7" s="147"/>
      <c r="AV7" s="147"/>
      <c r="AW7" s="147"/>
      <c r="AX7" s="147"/>
      <c r="AY7" s="147"/>
      <c r="AZ7" s="147"/>
      <c r="BA7" s="147"/>
    </row>
    <row r="8" spans="2:53" s="158" customFormat="1" ht="63" customHeight="1" thickBot="1" x14ac:dyDescent="0.25">
      <c r="B8" s="145"/>
      <c r="C8" s="255" t="s">
        <v>12</v>
      </c>
      <c r="D8" s="256" t="s">
        <v>13</v>
      </c>
      <c r="E8" s="257" t="s">
        <v>336</v>
      </c>
      <c r="F8" s="256" t="s">
        <v>48</v>
      </c>
      <c r="G8" s="258" t="s">
        <v>262</v>
      </c>
      <c r="H8" s="259" t="s">
        <v>175</v>
      </c>
      <c r="I8" s="260" t="str">
        <f>'1. Identificação Ben. Oper.'!D34</f>
        <v>Energia Elétrica</v>
      </c>
      <c r="J8" s="261" t="str">
        <f>IF('1. Identificação Ben. Oper.'!E34="","",'1. Identificação Ben. Oper.'!E34)</f>
        <v/>
      </c>
      <c r="K8" s="261" t="str">
        <f>IF('1. Identificação Ben. Oper.'!F34="","",'1. Identificação Ben. Oper.'!F34)</f>
        <v/>
      </c>
      <c r="L8" s="261" t="str">
        <f>IF('1. Identificação Ben. Oper.'!G34="","",'1. Identificação Ben. Oper.'!G34)</f>
        <v/>
      </c>
      <c r="M8" s="261" t="str">
        <f>IF('1. Identificação Ben. Oper.'!H34="","",'1. Identificação Ben. Oper.'!H34)</f>
        <v/>
      </c>
      <c r="N8" s="261" t="s">
        <v>109</v>
      </c>
      <c r="O8" s="261" t="s">
        <v>4</v>
      </c>
      <c r="P8" s="262" t="s">
        <v>5</v>
      </c>
      <c r="Q8" s="260" t="str">
        <f t="shared" ref="Q8:V8" si="0">+I8</f>
        <v>Energia Elétrica</v>
      </c>
      <c r="R8" s="261" t="str">
        <f t="shared" si="0"/>
        <v/>
      </c>
      <c r="S8" s="261" t="str">
        <f t="shared" si="0"/>
        <v/>
      </c>
      <c r="T8" s="261" t="str">
        <f t="shared" si="0"/>
        <v/>
      </c>
      <c r="U8" s="261" t="str">
        <f t="shared" si="0"/>
        <v/>
      </c>
      <c r="V8" s="261" t="str">
        <f t="shared" si="0"/>
        <v>Total</v>
      </c>
      <c r="W8" s="262" t="s">
        <v>5</v>
      </c>
      <c r="X8" s="262" t="s">
        <v>6</v>
      </c>
      <c r="Y8" s="262" t="s">
        <v>254</v>
      </c>
      <c r="Z8" s="262" t="s">
        <v>4</v>
      </c>
      <c r="AA8" s="262" t="s">
        <v>7</v>
      </c>
      <c r="AB8" s="258" t="s">
        <v>5</v>
      </c>
      <c r="AC8" s="258" t="s">
        <v>146</v>
      </c>
      <c r="AD8" s="263" t="s">
        <v>259</v>
      </c>
      <c r="AE8" s="264" t="s">
        <v>163</v>
      </c>
      <c r="AF8" s="265" t="s">
        <v>146</v>
      </c>
      <c r="AG8" s="266" t="s">
        <v>146</v>
      </c>
      <c r="AH8" s="262" t="s">
        <v>268</v>
      </c>
      <c r="AI8" s="262" t="s">
        <v>146</v>
      </c>
      <c r="AJ8" s="264" t="s">
        <v>175</v>
      </c>
      <c r="AK8" s="143"/>
      <c r="AL8" s="251"/>
      <c r="AM8" s="251"/>
      <c r="AV8" s="87"/>
      <c r="AW8" s="147"/>
      <c r="AX8" s="147"/>
      <c r="AY8" s="147"/>
      <c r="AZ8" s="147"/>
    </row>
    <row r="9" spans="2:53" s="158" customFormat="1" ht="36.75" customHeight="1" x14ac:dyDescent="0.25">
      <c r="B9" s="145"/>
      <c r="C9" s="626" t="s">
        <v>61</v>
      </c>
      <c r="D9" s="627"/>
      <c r="E9" s="267"/>
      <c r="F9" s="267"/>
      <c r="G9" s="267"/>
      <c r="H9" s="267"/>
      <c r="I9" s="268"/>
      <c r="J9" s="267"/>
      <c r="K9" s="267"/>
      <c r="L9" s="267"/>
      <c r="M9" s="267"/>
      <c r="N9" s="267"/>
      <c r="O9" s="267"/>
      <c r="P9" s="269"/>
      <c r="Q9" s="268"/>
      <c r="R9" s="267"/>
      <c r="S9" s="267"/>
      <c r="T9" s="267"/>
      <c r="U9" s="267"/>
      <c r="V9" s="267"/>
      <c r="W9" s="267"/>
      <c r="X9" s="267"/>
      <c r="Y9" s="267"/>
      <c r="Z9" s="267"/>
      <c r="AA9" s="267"/>
      <c r="AB9" s="267"/>
      <c r="AC9" s="267"/>
      <c r="AD9" s="267"/>
      <c r="AE9" s="269"/>
      <c r="AF9" s="268"/>
      <c r="AG9" s="267"/>
      <c r="AH9" s="267"/>
      <c r="AI9" s="267"/>
      <c r="AJ9" s="269"/>
      <c r="AK9" s="143"/>
      <c r="AL9" s="147"/>
      <c r="AM9" s="147"/>
      <c r="AU9" s="270"/>
      <c r="AV9" s="87"/>
      <c r="AW9" s="147"/>
      <c r="AX9" s="147"/>
      <c r="AY9" s="147"/>
      <c r="AZ9" s="147"/>
    </row>
    <row r="10" spans="2:53" ht="30" customHeight="1" x14ac:dyDescent="0.2">
      <c r="B10" s="15"/>
      <c r="C10" s="174">
        <v>1</v>
      </c>
      <c r="D10" s="115"/>
      <c r="E10" s="96"/>
      <c r="F10" s="112"/>
      <c r="G10" s="116"/>
      <c r="H10" s="176" t="str">
        <f>IF(F10="","",VLOOKUP(F10,'Valores-Padrão'!$C$3:$F$7,4,FALSE))</f>
        <v/>
      </c>
      <c r="I10" s="117"/>
      <c r="J10" s="40"/>
      <c r="K10" s="40"/>
      <c r="L10" s="40"/>
      <c r="M10" s="40"/>
      <c r="N10" s="177">
        <f>+SUM(I10:M10)</f>
        <v>0</v>
      </c>
      <c r="O10" s="178">
        <f>+VLOOKUP($I$8,'Fatores de conversão'!$A$5:$I$13,6,FALSE)*I10+VLOOKUP($J$8,'Fatores de conversão'!$A$5:$I$13,6,FALSE)*J10+VLOOKUP($K$8,'Fatores de conversão'!$A$5:$I$13,6,FALSE)*K10+VLOOKUP($L$8,'Fatores de conversão'!$A$5:$I$13,6,FALSE)*L10+VLOOKUP($M$8,'Fatores de conversão'!$A$5:$I$13,6,FALSE)*M10</f>
        <v>0</v>
      </c>
      <c r="P10" s="179">
        <f>+SUMPRODUCT('1. Identificação Ben. Oper.'!$D$38:$H$38,I10:M10)</f>
        <v>0</v>
      </c>
      <c r="Q10" s="126"/>
      <c r="R10" s="127"/>
      <c r="S10" s="127"/>
      <c r="T10" s="127"/>
      <c r="U10" s="127"/>
      <c r="V10" s="177">
        <f>+SUM(Q10:U10)</f>
        <v>0</v>
      </c>
      <c r="W10" s="179">
        <f>+SUMPRODUCT('1. Identificação Ben. Oper.'!$D$38:$H$38,Q10:U10)</f>
        <v>0</v>
      </c>
      <c r="X10" s="180">
        <f>IF(N10=0,0,V10/N10)</f>
        <v>0</v>
      </c>
      <c r="Y10" s="181">
        <f>+VLOOKUP($Q$8,'Fatores de conversão'!$A$5:$I$13,3,FALSE)*Q10+VLOOKUP($R$8,'Fatores de conversão'!$A$5:$I$13,3,FALSE)*R10+VLOOKUP($S$8,'Fatores de conversão'!$A$5:$I$13,3,FALSE)*S10+VLOOKUP($T$8,'Fatores de conversão'!$A$5:$I$13,3,FALSE)*T10+VLOOKUP($U$8,'Fatores de conversão'!$A$5:$I$13,3,FALSE)*U10</f>
        <v>0</v>
      </c>
      <c r="Z10" s="181">
        <f>+VLOOKUP($Q$8,'Fatores de conversão'!$A$5:$I$13,6,FALSE)*Q10+VLOOKUP($R$8,'Fatores de conversão'!$A$5:$I$13,6,FALSE)*R10+VLOOKUP($S$8,'Fatores de conversão'!$A$5:$I$13,6,FALSE)*S10+VLOOKUP($T$8,'Fatores de conversão'!$A$5:$I$13,6,FALSE)*T10+VLOOKUP($U$8,'Fatores de conversão'!$A$5:$I$13,6,FALSE)*U10</f>
        <v>0</v>
      </c>
      <c r="AA10" s="181">
        <f>(VLOOKUP($Q$8,'Fatores de conversão'!$A$5:$I$13,9,FALSE)*Q10+VLOOKUP($R$8,'Fatores de conversão'!$A$5:$I$13,9,FALSE)*R10+VLOOKUP($S$8,'Fatores de conversão'!$A$5:$I$13,9,FALSE)*S10+VLOOKUP($T$8,'Fatores de conversão'!$A$5:$I$13,9,FALSE)*T10+VLOOKUP($U$8,'Fatores de conversão'!$A$5:$I$13,9,FALSE)*U10)/1000</f>
        <v>0</v>
      </c>
      <c r="AB10" s="30"/>
      <c r="AC10" s="30"/>
      <c r="AD10" s="130"/>
      <c r="AE10" s="182">
        <f>IF(OR(AC10="",AC10=0),0,IF(OR(AD10="",AD10=0),0,H10+1))</f>
        <v>0</v>
      </c>
      <c r="AF10" s="132"/>
      <c r="AG10" s="30"/>
      <c r="AH10" s="179" t="str">
        <f>IF(F10="","",VLOOKUP(F10,'Valores-Padrão'!$C$3:$F$7,3,FALSE)*G10)</f>
        <v/>
      </c>
      <c r="AI10" s="179">
        <f>IF(AF10=0,0,IF(AF10&lt;(AH10),AF10+AG10,((AH10)+((AG10/AF10)*AH10))))</f>
        <v>0</v>
      </c>
      <c r="AJ10" s="183">
        <f>IF(W10=0,0,(AF10+AG10)/W10)</f>
        <v>0</v>
      </c>
      <c r="AK10" s="12"/>
      <c r="AL10" s="251"/>
      <c r="AM10" s="251"/>
      <c r="AV10" s="87"/>
      <c r="AW10" s="147"/>
      <c r="AX10" s="147"/>
      <c r="AY10" s="147"/>
      <c r="AZ10" s="11"/>
    </row>
    <row r="11" spans="2:53" ht="30" customHeight="1" x14ac:dyDescent="0.2">
      <c r="B11" s="15"/>
      <c r="C11" s="174">
        <v>2</v>
      </c>
      <c r="D11" s="115"/>
      <c r="E11" s="96"/>
      <c r="F11" s="112"/>
      <c r="G11" s="116"/>
      <c r="H11" s="176" t="str">
        <f>IF(F11="","",VLOOKUP(F11,'Valores-Padrão'!$C$3:$F$7,4,FALSE))</f>
        <v/>
      </c>
      <c r="I11" s="117"/>
      <c r="J11" s="40"/>
      <c r="K11" s="40"/>
      <c r="L11" s="40"/>
      <c r="M11" s="40"/>
      <c r="N11" s="177">
        <f t="shared" ref="N11:N14" si="1">+SUM(I11:M11)</f>
        <v>0</v>
      </c>
      <c r="O11" s="178">
        <f>+VLOOKUP($I$8,'Fatores de conversão'!$A$5:$I$13,6,FALSE)*I11+VLOOKUP($J$8,'Fatores de conversão'!$A$5:$I$13,6,FALSE)*J11+VLOOKUP($K$8,'Fatores de conversão'!$A$5:$I$13,6,FALSE)*K11+VLOOKUP($L$8,'Fatores de conversão'!$A$5:$I$13,6,FALSE)*L11+VLOOKUP($M$8,'Fatores de conversão'!$A$5:$I$13,6,FALSE)*M11</f>
        <v>0</v>
      </c>
      <c r="P11" s="179">
        <f>+SUMPRODUCT('1. Identificação Ben. Oper.'!$D$38:$H$38,I11:M11)</f>
        <v>0</v>
      </c>
      <c r="Q11" s="126"/>
      <c r="R11" s="127"/>
      <c r="S11" s="127"/>
      <c r="T11" s="127"/>
      <c r="U11" s="127"/>
      <c r="V11" s="177">
        <f t="shared" ref="V11:V14" si="2">+SUM(Q11:U11)</f>
        <v>0</v>
      </c>
      <c r="W11" s="179">
        <f>+SUMPRODUCT('1. Identificação Ben. Oper.'!$D$38:$H$38,Q11:U11)</f>
        <v>0</v>
      </c>
      <c r="X11" s="180">
        <f>IF(N11=0,0,V11/N11)</f>
        <v>0</v>
      </c>
      <c r="Y11" s="181">
        <f>+VLOOKUP($Q$8,'Fatores de conversão'!$A$5:$I$13,3,FALSE)*Q11+VLOOKUP($R$8,'Fatores de conversão'!$A$5:$I$13,3,FALSE)*R11+VLOOKUP($S$8,'Fatores de conversão'!$A$5:$I$13,3,FALSE)*S11+VLOOKUP($T$8,'Fatores de conversão'!$A$5:$I$13,3,FALSE)*T11+VLOOKUP($U$8,'Fatores de conversão'!$A$5:$I$13,3,FALSE)*U11</f>
        <v>0</v>
      </c>
      <c r="Z11" s="181">
        <f>+VLOOKUP($Q$8,'Fatores de conversão'!$A$5:$I$13,6,FALSE)*Q11+VLOOKUP($R$8,'Fatores de conversão'!$A$5:$I$13,6,FALSE)*R11+VLOOKUP($S$8,'Fatores de conversão'!$A$5:$I$13,6,FALSE)*S11+VLOOKUP($T$8,'Fatores de conversão'!$A$5:$I$13,6,FALSE)*T11+VLOOKUP($U$8,'Fatores de conversão'!$A$5:$I$13,6,FALSE)*U11</f>
        <v>0</v>
      </c>
      <c r="AA11" s="181">
        <f>(VLOOKUP($Q$8,'Fatores de conversão'!$A$5:$I$13,9,FALSE)*Q11+VLOOKUP($R$8,'Fatores de conversão'!$A$5:$I$13,9,FALSE)*R11+VLOOKUP($S$8,'Fatores de conversão'!$A$5:$I$13,9,FALSE)*S11+VLOOKUP($T$8,'Fatores de conversão'!$A$5:$I$13,9,FALSE)*T11+VLOOKUP($U$8,'Fatores de conversão'!$A$5:$I$13,9,FALSE)*U11)/1000</f>
        <v>0</v>
      </c>
      <c r="AB11" s="30"/>
      <c r="AC11" s="30"/>
      <c r="AD11" s="130"/>
      <c r="AE11" s="182">
        <f>IF(OR(AC11="",AC11=0),0,IF(OR(AD11="",AD11=0),0,H11+1))</f>
        <v>0</v>
      </c>
      <c r="AF11" s="132"/>
      <c r="AG11" s="30"/>
      <c r="AH11" s="179" t="str">
        <f>IF(F11="","",VLOOKUP(F11,'Valores-Padrão'!$C$3:$F$7,3,FALSE)*G11)</f>
        <v/>
      </c>
      <c r="AI11" s="179">
        <f t="shared" ref="AI11:AI20" si="3">IF(AF11=0,0,IF(AF11&lt;(AH11),AF11+AG11,((AH11)+((AG11/AF11)*AH11))))</f>
        <v>0</v>
      </c>
      <c r="AJ11" s="183">
        <f t="shared" ref="AJ11:AJ21" si="4">IF(W11=0,0,(AF11+AG11)/W11)</f>
        <v>0</v>
      </c>
      <c r="AK11" s="12"/>
      <c r="AL11" s="251"/>
      <c r="AM11" s="251"/>
      <c r="AV11" s="87"/>
      <c r="AW11" s="147"/>
      <c r="AX11" s="147"/>
      <c r="AY11" s="147"/>
      <c r="AZ11" s="11"/>
    </row>
    <row r="12" spans="2:53" ht="30" customHeight="1" x14ac:dyDescent="0.2">
      <c r="B12" s="15"/>
      <c r="C12" s="174">
        <v>3</v>
      </c>
      <c r="D12" s="115"/>
      <c r="E12" s="96"/>
      <c r="F12" s="112"/>
      <c r="G12" s="116"/>
      <c r="H12" s="176" t="str">
        <f>IF(F12="","",VLOOKUP(F12,'Valores-Padrão'!$C$3:$F$7,4,FALSE))</f>
        <v/>
      </c>
      <c r="I12" s="117"/>
      <c r="J12" s="40"/>
      <c r="K12" s="40"/>
      <c r="L12" s="40"/>
      <c r="M12" s="40"/>
      <c r="N12" s="177">
        <f t="shared" si="1"/>
        <v>0</v>
      </c>
      <c r="O12" s="178">
        <f>+VLOOKUP($I$8,'Fatores de conversão'!$A$5:$I$13,6,FALSE)*I12+VLOOKUP($J$8,'Fatores de conversão'!$A$5:$I$13,6,FALSE)*J12+VLOOKUP($K$8,'Fatores de conversão'!$A$5:$I$13,6,FALSE)*K12+VLOOKUP($L$8,'Fatores de conversão'!$A$5:$I$13,6,FALSE)*L12+VLOOKUP($M$8,'Fatores de conversão'!$A$5:$I$13,6,FALSE)*M12</f>
        <v>0</v>
      </c>
      <c r="P12" s="179">
        <f>+SUMPRODUCT('1. Identificação Ben. Oper.'!$D$38:$H$38,I12:M12)</f>
        <v>0</v>
      </c>
      <c r="Q12" s="126"/>
      <c r="R12" s="127"/>
      <c r="S12" s="127"/>
      <c r="T12" s="127"/>
      <c r="U12" s="127"/>
      <c r="V12" s="177">
        <f t="shared" si="2"/>
        <v>0</v>
      </c>
      <c r="W12" s="179">
        <f>+SUMPRODUCT('1. Identificação Ben. Oper.'!$D$38:$H$38,Q12:U12)</f>
        <v>0</v>
      </c>
      <c r="X12" s="180">
        <f>IF(N12=0,0,V12/N12)</f>
        <v>0</v>
      </c>
      <c r="Y12" s="181">
        <f>+VLOOKUP($Q$8,'Fatores de conversão'!$A$5:$I$13,3,FALSE)*Q12+VLOOKUP($R$8,'Fatores de conversão'!$A$5:$I$13,3,FALSE)*R12+VLOOKUP($S$8,'Fatores de conversão'!$A$5:$I$13,3,FALSE)*S12+VLOOKUP($T$8,'Fatores de conversão'!$A$5:$I$13,3,FALSE)*T12+VLOOKUP($U$8,'Fatores de conversão'!$A$5:$I$13,3,FALSE)*U12</f>
        <v>0</v>
      </c>
      <c r="Z12" s="181">
        <f>+VLOOKUP($Q$8,'Fatores de conversão'!$A$5:$I$13,6,FALSE)*Q12+VLOOKUP($R$8,'Fatores de conversão'!$A$5:$I$13,6,FALSE)*R12+VLOOKUP($S$8,'Fatores de conversão'!$A$5:$I$13,6,FALSE)*S12+VLOOKUP($T$8,'Fatores de conversão'!$A$5:$I$13,6,FALSE)*T12+VLOOKUP($U$8,'Fatores de conversão'!$A$5:$I$13,6,FALSE)*U12</f>
        <v>0</v>
      </c>
      <c r="AA12" s="181">
        <f>(VLOOKUP($Q$8,'Fatores de conversão'!$A$5:$I$13,9,FALSE)*Q12+VLOOKUP($R$8,'Fatores de conversão'!$A$5:$I$13,9,FALSE)*R12+VLOOKUP($S$8,'Fatores de conversão'!$A$5:$I$13,9,FALSE)*S12+VLOOKUP($T$8,'Fatores de conversão'!$A$5:$I$13,9,FALSE)*T12+VLOOKUP($U$8,'Fatores de conversão'!$A$5:$I$13,9,FALSE)*U12)/1000</f>
        <v>0</v>
      </c>
      <c r="AB12" s="30"/>
      <c r="AC12" s="30"/>
      <c r="AD12" s="130"/>
      <c r="AE12" s="182">
        <f>IF(OR(AC12="",AC12=0),0,IF(OR(AD12="",AD12=0),0,H12+1))</f>
        <v>0</v>
      </c>
      <c r="AF12" s="132"/>
      <c r="AG12" s="30"/>
      <c r="AH12" s="179" t="str">
        <f>IF(F12="","",VLOOKUP(F12,'Valores-Padrão'!$C$3:$F$7,3,FALSE)*G12)</f>
        <v/>
      </c>
      <c r="AI12" s="179">
        <f t="shared" si="3"/>
        <v>0</v>
      </c>
      <c r="AJ12" s="183">
        <f t="shared" si="4"/>
        <v>0</v>
      </c>
      <c r="AK12" s="12"/>
      <c r="AL12" s="251"/>
      <c r="AM12" s="251"/>
      <c r="AV12" s="87"/>
      <c r="AW12" s="147"/>
      <c r="AX12" s="147"/>
      <c r="AY12" s="147"/>
      <c r="AZ12" s="11"/>
    </row>
    <row r="13" spans="2:53" ht="30" customHeight="1" x14ac:dyDescent="0.2">
      <c r="B13" s="15"/>
      <c r="C13" s="174">
        <v>4</v>
      </c>
      <c r="D13" s="115"/>
      <c r="E13" s="96"/>
      <c r="F13" s="112"/>
      <c r="G13" s="116"/>
      <c r="H13" s="176" t="str">
        <f>IF(F13="","",VLOOKUP(F13,'Valores-Padrão'!$C$3:$F$7,4,FALSE))</f>
        <v/>
      </c>
      <c r="I13" s="117"/>
      <c r="J13" s="40"/>
      <c r="K13" s="40"/>
      <c r="L13" s="40"/>
      <c r="M13" s="40"/>
      <c r="N13" s="177">
        <f t="shared" si="1"/>
        <v>0</v>
      </c>
      <c r="O13" s="178">
        <f>+VLOOKUP($I$8,'Fatores de conversão'!$A$5:$I$13,6,FALSE)*I13+VLOOKUP($J$8,'Fatores de conversão'!$A$5:$I$13,6,FALSE)*J13+VLOOKUP($K$8,'Fatores de conversão'!$A$5:$I$13,6,FALSE)*K13+VLOOKUP($L$8,'Fatores de conversão'!$A$5:$I$13,6,FALSE)*L13+VLOOKUP($M$8,'Fatores de conversão'!$A$5:$I$13,6,FALSE)*M13</f>
        <v>0</v>
      </c>
      <c r="P13" s="179">
        <f>+SUMPRODUCT('1. Identificação Ben. Oper.'!$D$38:$H$38,I13:M13)</f>
        <v>0</v>
      </c>
      <c r="Q13" s="126"/>
      <c r="R13" s="127"/>
      <c r="S13" s="127"/>
      <c r="T13" s="127"/>
      <c r="U13" s="127"/>
      <c r="V13" s="177">
        <f t="shared" si="2"/>
        <v>0</v>
      </c>
      <c r="W13" s="179">
        <f>+SUMPRODUCT('1. Identificação Ben. Oper.'!$D$38:$H$38,Q13:U13)</f>
        <v>0</v>
      </c>
      <c r="X13" s="180">
        <f>IF(N13=0,0,V13/N13)</f>
        <v>0</v>
      </c>
      <c r="Y13" s="181">
        <f>+VLOOKUP($Q$8,'Fatores de conversão'!$A$5:$I$13,3,FALSE)*Q13+VLOOKUP($R$8,'Fatores de conversão'!$A$5:$I$13,3,FALSE)*R13+VLOOKUP($S$8,'Fatores de conversão'!$A$5:$I$13,3,FALSE)*S13+VLOOKUP($T$8,'Fatores de conversão'!$A$5:$I$13,3,FALSE)*T13+VLOOKUP($U$8,'Fatores de conversão'!$A$5:$I$13,3,FALSE)*U13</f>
        <v>0</v>
      </c>
      <c r="Z13" s="181">
        <f>+VLOOKUP($Q$8,'Fatores de conversão'!$A$5:$I$13,6,FALSE)*Q13+VLOOKUP($R$8,'Fatores de conversão'!$A$5:$I$13,6,FALSE)*R13+VLOOKUP($S$8,'Fatores de conversão'!$A$5:$I$13,6,FALSE)*S13+VLOOKUP($T$8,'Fatores de conversão'!$A$5:$I$13,6,FALSE)*T13+VLOOKUP($U$8,'Fatores de conversão'!$A$5:$I$13,6,FALSE)*U13</f>
        <v>0</v>
      </c>
      <c r="AA13" s="181">
        <f>(VLOOKUP($Q$8,'Fatores de conversão'!$A$5:$I$13,9,FALSE)*Q13+VLOOKUP($R$8,'Fatores de conversão'!$A$5:$I$13,9,FALSE)*R13+VLOOKUP($S$8,'Fatores de conversão'!$A$5:$I$13,9,FALSE)*S13+VLOOKUP($T$8,'Fatores de conversão'!$A$5:$I$13,9,FALSE)*T13+VLOOKUP($U$8,'Fatores de conversão'!$A$5:$I$13,9,FALSE)*U13)/1000</f>
        <v>0</v>
      </c>
      <c r="AB13" s="30"/>
      <c r="AC13" s="30"/>
      <c r="AD13" s="130"/>
      <c r="AE13" s="182">
        <f>IF(OR(AC13="",AC13=0),0,IF(OR(AD13="",AD13=0),0,H13+1))</f>
        <v>0</v>
      </c>
      <c r="AF13" s="132"/>
      <c r="AG13" s="30"/>
      <c r="AH13" s="179" t="str">
        <f>IF(F13="","",VLOOKUP(F13,'Valores-Padrão'!$C$3:$F$7,3,FALSE)*G13)</f>
        <v/>
      </c>
      <c r="AI13" s="179">
        <f t="shared" si="3"/>
        <v>0</v>
      </c>
      <c r="AJ13" s="183">
        <f t="shared" si="4"/>
        <v>0</v>
      </c>
      <c r="AK13" s="12"/>
      <c r="AL13" s="251"/>
      <c r="AM13" s="251"/>
      <c r="AV13" s="184"/>
      <c r="AW13" s="147"/>
      <c r="AX13" s="147"/>
      <c r="AY13" s="147"/>
      <c r="AZ13" s="11"/>
    </row>
    <row r="14" spans="2:53" ht="30" customHeight="1" x14ac:dyDescent="0.2">
      <c r="B14" s="15"/>
      <c r="C14" s="174">
        <v>5</v>
      </c>
      <c r="D14" s="115"/>
      <c r="E14" s="96"/>
      <c r="F14" s="112"/>
      <c r="G14" s="116"/>
      <c r="H14" s="176" t="str">
        <f>IF(F14="","",VLOOKUP(F14,'Valores-Padrão'!$C$3:$F$7,4,FALSE))</f>
        <v/>
      </c>
      <c r="I14" s="117"/>
      <c r="J14" s="40"/>
      <c r="K14" s="40"/>
      <c r="L14" s="40"/>
      <c r="M14" s="40"/>
      <c r="N14" s="177">
        <f t="shared" si="1"/>
        <v>0</v>
      </c>
      <c r="O14" s="178">
        <f>+VLOOKUP($I$8,'Fatores de conversão'!$A$5:$I$13,6,FALSE)*I14+VLOOKUP($J$8,'Fatores de conversão'!$A$5:$I$13,6,FALSE)*J14+VLOOKUP($K$8,'Fatores de conversão'!$A$5:$I$13,6,FALSE)*K14+VLOOKUP($L$8,'Fatores de conversão'!$A$5:$I$13,6,FALSE)*L14+VLOOKUP($M$8,'Fatores de conversão'!$A$5:$I$13,6,FALSE)*M14</f>
        <v>0</v>
      </c>
      <c r="P14" s="179">
        <f>+SUMPRODUCT('1. Identificação Ben. Oper.'!$D$38:$H$38,I14:M14)</f>
        <v>0</v>
      </c>
      <c r="Q14" s="126"/>
      <c r="R14" s="127"/>
      <c r="S14" s="127"/>
      <c r="T14" s="127"/>
      <c r="U14" s="127"/>
      <c r="V14" s="177">
        <f t="shared" si="2"/>
        <v>0</v>
      </c>
      <c r="W14" s="179">
        <f>+SUMPRODUCT('1. Identificação Ben. Oper.'!$D$38:$H$38,Q14:U14)</f>
        <v>0</v>
      </c>
      <c r="X14" s="180">
        <f>IF(N14=0,0,V14/N14)</f>
        <v>0</v>
      </c>
      <c r="Y14" s="181">
        <f>+VLOOKUP($Q$8,'Fatores de conversão'!$A$5:$I$13,3,FALSE)*Q14+VLOOKUP($R$8,'Fatores de conversão'!$A$5:$I$13,3,FALSE)*R14+VLOOKUP($S$8,'Fatores de conversão'!$A$5:$I$13,3,FALSE)*S14+VLOOKUP($T$8,'Fatores de conversão'!$A$5:$I$13,3,FALSE)*T14+VLOOKUP($U$8,'Fatores de conversão'!$A$5:$I$13,3,FALSE)*U14</f>
        <v>0</v>
      </c>
      <c r="Z14" s="181">
        <f>+VLOOKUP($Q$8,'Fatores de conversão'!$A$5:$I$13,6,FALSE)*Q14+VLOOKUP($R$8,'Fatores de conversão'!$A$5:$I$13,6,FALSE)*R14+VLOOKUP($S$8,'Fatores de conversão'!$A$5:$I$13,6,FALSE)*S14+VLOOKUP($T$8,'Fatores de conversão'!$A$5:$I$13,6,FALSE)*T14+VLOOKUP($U$8,'Fatores de conversão'!$A$5:$I$13,6,FALSE)*U14</f>
        <v>0</v>
      </c>
      <c r="AA14" s="181">
        <f>(VLOOKUP($Q$8,'Fatores de conversão'!$A$5:$I$13,9,FALSE)*Q14+VLOOKUP($R$8,'Fatores de conversão'!$A$5:$I$13,9,FALSE)*R14+VLOOKUP($S$8,'Fatores de conversão'!$A$5:$I$13,9,FALSE)*S14+VLOOKUP($T$8,'Fatores de conversão'!$A$5:$I$13,9,FALSE)*T14+VLOOKUP($U$8,'Fatores de conversão'!$A$5:$I$13,9,FALSE)*U14)/1000</f>
        <v>0</v>
      </c>
      <c r="AB14" s="30"/>
      <c r="AC14" s="30"/>
      <c r="AD14" s="130"/>
      <c r="AE14" s="182">
        <f>IF(OR(AC14="",AC14=0),0,IF(OR(AD14="",AD14=0),0,H14+1))</f>
        <v>0</v>
      </c>
      <c r="AF14" s="132"/>
      <c r="AG14" s="30"/>
      <c r="AH14" s="179" t="str">
        <f>IF(F14="","",VLOOKUP(F14,'Valores-Padrão'!$C$3:$F$7,3,FALSE)*G14)</f>
        <v/>
      </c>
      <c r="AI14" s="179">
        <f t="shared" si="3"/>
        <v>0</v>
      </c>
      <c r="AJ14" s="183">
        <f t="shared" si="4"/>
        <v>0</v>
      </c>
      <c r="AK14" s="12"/>
      <c r="AL14" s="251"/>
      <c r="AM14" s="251"/>
      <c r="AV14" s="184"/>
      <c r="AW14" s="147"/>
      <c r="AX14" s="147"/>
      <c r="AY14" s="147"/>
      <c r="AZ14" s="11"/>
    </row>
    <row r="15" spans="2:53" ht="35.1" customHeight="1" x14ac:dyDescent="0.25">
      <c r="B15" s="15"/>
      <c r="C15" s="628" t="s">
        <v>62</v>
      </c>
      <c r="D15" s="629"/>
      <c r="E15" s="171"/>
      <c r="F15" s="171"/>
      <c r="G15" s="171"/>
      <c r="H15" s="171"/>
      <c r="I15" s="172"/>
      <c r="J15" s="171"/>
      <c r="K15" s="171"/>
      <c r="L15" s="171"/>
      <c r="M15" s="171"/>
      <c r="N15" s="171"/>
      <c r="O15" s="171"/>
      <c r="P15" s="173"/>
      <c r="Q15" s="172"/>
      <c r="R15" s="171"/>
      <c r="S15" s="171"/>
      <c r="T15" s="171"/>
      <c r="U15" s="171"/>
      <c r="V15" s="171"/>
      <c r="W15" s="171"/>
      <c r="X15" s="171"/>
      <c r="Y15" s="171"/>
      <c r="Z15" s="171"/>
      <c r="AA15" s="171"/>
      <c r="AB15" s="171"/>
      <c r="AC15" s="171"/>
      <c r="AD15" s="171"/>
      <c r="AE15" s="173"/>
      <c r="AF15" s="172"/>
      <c r="AG15" s="171"/>
      <c r="AH15" s="185"/>
      <c r="AI15" s="171"/>
      <c r="AJ15" s="173"/>
      <c r="AK15" s="12"/>
      <c r="AL15" s="86"/>
      <c r="AM15" s="86"/>
      <c r="AV15" s="184"/>
      <c r="AW15" s="147"/>
      <c r="AX15" s="147"/>
      <c r="AY15" s="147"/>
      <c r="AZ15" s="11"/>
    </row>
    <row r="16" spans="2:53" ht="30" customHeight="1" x14ac:dyDescent="0.2">
      <c r="B16" s="15"/>
      <c r="C16" s="174">
        <v>6</v>
      </c>
      <c r="D16" s="115"/>
      <c r="E16" s="96"/>
      <c r="F16" s="112"/>
      <c r="G16" s="116"/>
      <c r="H16" s="114"/>
      <c r="I16" s="119"/>
      <c r="J16" s="118"/>
      <c r="K16" s="118"/>
      <c r="L16" s="118"/>
      <c r="M16" s="118"/>
      <c r="N16" s="177">
        <f>+SUM(I16:M16)</f>
        <v>0</v>
      </c>
      <c r="O16" s="178">
        <f>+VLOOKUP($I$8,'Fatores de conversão'!$A$5:$I$13,6,FALSE)*I16+VLOOKUP($J$8,'Fatores de conversão'!$A$5:$I$13,6,FALSE)*J16+VLOOKUP($K$8,'Fatores de conversão'!$A$5:$I$13,6,FALSE)*K16+VLOOKUP($L$8,'Fatores de conversão'!$A$5:$I$13,6,FALSE)*L16+VLOOKUP($M$8,'Fatores de conversão'!$A$5:$I$13,6,FALSE)*M16</f>
        <v>0</v>
      </c>
      <c r="P16" s="179">
        <f>+SUMPRODUCT('1. Identificação Ben. Oper.'!$D$38:$H$38,I16:M16)</f>
        <v>0</v>
      </c>
      <c r="Q16" s="126"/>
      <c r="R16" s="127"/>
      <c r="S16" s="127"/>
      <c r="T16" s="127"/>
      <c r="U16" s="127"/>
      <c r="V16" s="177">
        <f>+SUM(Q16:U16)</f>
        <v>0</v>
      </c>
      <c r="W16" s="179">
        <f>+SUMPRODUCT('1. Identificação Ben. Oper.'!$D$38:$H$38,Q16:U16)</f>
        <v>0</v>
      </c>
      <c r="X16" s="180">
        <f t="shared" ref="X16:X21" si="5">IF(N16=0,0,V16/N16)</f>
        <v>0</v>
      </c>
      <c r="Y16" s="181">
        <f>+VLOOKUP($Q$8,'Fatores de conversão'!$A$5:$I$13,3,FALSE)*Q16+VLOOKUP($R$8,'Fatores de conversão'!$A$5:$I$13,3,FALSE)*R16+VLOOKUP($S$8,'Fatores de conversão'!$A$5:$I$13,3,FALSE)*S16+VLOOKUP($T$8,'Fatores de conversão'!$A$5:$I$13,3,FALSE)*T16+VLOOKUP($U$8,'Fatores de conversão'!$A$5:$I$13,3,FALSE)*U16</f>
        <v>0</v>
      </c>
      <c r="Z16" s="181">
        <f>+VLOOKUP($Q$8,'Fatores de conversão'!$A$5:$I$13,6,FALSE)*Q16+VLOOKUP($R$8,'Fatores de conversão'!$A$5:$I$13,6,FALSE)*R16+VLOOKUP($S$8,'Fatores de conversão'!$A$5:$I$13,6,FALSE)*S16+VLOOKUP($T$8,'Fatores de conversão'!$A$5:$I$13,6,FALSE)*T16+VLOOKUP($U$8,'Fatores de conversão'!$A$5:$I$13,6,FALSE)*U16</f>
        <v>0</v>
      </c>
      <c r="AA16" s="181">
        <f>(VLOOKUP($Q$8,'Fatores de conversão'!$A$5:$I$13,9,FALSE)*Q16+VLOOKUP($R$8,'Fatores de conversão'!$A$5:$I$13,9,FALSE)*R16+VLOOKUP($S$8,'Fatores de conversão'!$A$5:$I$13,9,FALSE)*S16+VLOOKUP($T$8,'Fatores de conversão'!$A$5:$I$13,9,FALSE)*T16+VLOOKUP($U$8,'Fatores de conversão'!$A$5:$I$13,9,FALSE)*U16)/1000</f>
        <v>0</v>
      </c>
      <c r="AB16" s="30"/>
      <c r="AC16" s="30"/>
      <c r="AD16" s="130"/>
      <c r="AE16" s="182">
        <f>IF(OR(AC16="",AC16=0),0,IF(OR(AD16="",AD16=0),0,H16+1))</f>
        <v>0</v>
      </c>
      <c r="AF16" s="132"/>
      <c r="AG16" s="133"/>
      <c r="AH16" s="186" t="s">
        <v>269</v>
      </c>
      <c r="AI16" s="179">
        <f>IF(AF16=0,0,IF(AF16&lt;(AH16),AF16+AG16,((AH16)+((AG16/AF16)*AH16))))</f>
        <v>0</v>
      </c>
      <c r="AJ16" s="183">
        <f t="shared" si="4"/>
        <v>0</v>
      </c>
      <c r="AK16" s="12"/>
      <c r="AL16" s="251"/>
      <c r="AM16" s="251"/>
      <c r="AV16" s="184"/>
      <c r="AW16" s="147"/>
      <c r="AX16" s="147"/>
      <c r="AY16" s="147"/>
      <c r="AZ16" s="11"/>
    </row>
    <row r="17" spans="2:52" ht="30" customHeight="1" x14ac:dyDescent="0.2">
      <c r="B17" s="15"/>
      <c r="C17" s="174">
        <v>7</v>
      </c>
      <c r="D17" s="115"/>
      <c r="E17" s="96"/>
      <c r="F17" s="112"/>
      <c r="G17" s="116"/>
      <c r="H17" s="114"/>
      <c r="I17" s="119"/>
      <c r="J17" s="118"/>
      <c r="K17" s="118"/>
      <c r="L17" s="118"/>
      <c r="M17" s="118"/>
      <c r="N17" s="177">
        <f t="shared" ref="N17:N20" si="6">+SUM(I17:M17)</f>
        <v>0</v>
      </c>
      <c r="O17" s="178">
        <f>+VLOOKUP($I$8,'Fatores de conversão'!$A$5:$I$13,6,FALSE)*I17+VLOOKUP($J$8,'Fatores de conversão'!$A$5:$I$13,6,FALSE)*J17+VLOOKUP($K$8,'Fatores de conversão'!$A$5:$I$13,6,FALSE)*K17+VLOOKUP($L$8,'Fatores de conversão'!$A$5:$I$13,6,FALSE)*L17+VLOOKUP($M$8,'Fatores de conversão'!$A$5:$I$13,6,FALSE)*M17</f>
        <v>0</v>
      </c>
      <c r="P17" s="179">
        <f>+SUMPRODUCT('1. Identificação Ben. Oper.'!$D$38:$H$38,I17:M17)</f>
        <v>0</v>
      </c>
      <c r="Q17" s="126"/>
      <c r="R17" s="127"/>
      <c r="S17" s="127"/>
      <c r="T17" s="127"/>
      <c r="U17" s="127"/>
      <c r="V17" s="177">
        <f t="shared" ref="V17:V20" si="7">+SUM(Q17:U17)</f>
        <v>0</v>
      </c>
      <c r="W17" s="179">
        <f>+SUMPRODUCT('1. Identificação Ben. Oper.'!$D$38:$H$38,Q17:U17)</f>
        <v>0</v>
      </c>
      <c r="X17" s="180">
        <f t="shared" si="5"/>
        <v>0</v>
      </c>
      <c r="Y17" s="181">
        <f>+VLOOKUP($Q$8,'Fatores de conversão'!$A$5:$I$13,3,FALSE)*Q17+VLOOKUP($R$8,'Fatores de conversão'!$A$5:$I$13,3,FALSE)*R17+VLOOKUP($S$8,'Fatores de conversão'!$A$5:$I$13,3,FALSE)*S17+VLOOKUP($T$8,'Fatores de conversão'!$A$5:$I$13,3,FALSE)*T17+VLOOKUP($U$8,'Fatores de conversão'!$A$5:$I$13,3,FALSE)*U17</f>
        <v>0</v>
      </c>
      <c r="Z17" s="181">
        <f>+VLOOKUP($Q$8,'Fatores de conversão'!$A$5:$I$13,6,FALSE)*Q17+VLOOKUP($R$8,'Fatores de conversão'!$A$5:$I$13,6,FALSE)*R17+VLOOKUP($S$8,'Fatores de conversão'!$A$5:$I$13,6,FALSE)*S17+VLOOKUP($T$8,'Fatores de conversão'!$A$5:$I$13,6,FALSE)*T17+VLOOKUP($U$8,'Fatores de conversão'!$A$5:$I$13,6,FALSE)*U17</f>
        <v>0</v>
      </c>
      <c r="AA17" s="181">
        <f>(VLOOKUP($Q$8,'Fatores de conversão'!$A$5:$I$13,9,FALSE)*Q17+VLOOKUP($R$8,'Fatores de conversão'!$A$5:$I$13,9,FALSE)*R17+VLOOKUP($S$8,'Fatores de conversão'!$A$5:$I$13,9,FALSE)*S17+VLOOKUP($T$8,'Fatores de conversão'!$A$5:$I$13,9,FALSE)*T17+VLOOKUP($U$8,'Fatores de conversão'!$A$5:$I$13,9,FALSE)*U17)/1000</f>
        <v>0</v>
      </c>
      <c r="AB17" s="30"/>
      <c r="AC17" s="30"/>
      <c r="AD17" s="130"/>
      <c r="AE17" s="182">
        <f>IF(OR(AC17="",AC17=0),0,IF(OR(AD17="",AD17=0),0,H17+1))</f>
        <v>0</v>
      </c>
      <c r="AF17" s="132"/>
      <c r="AG17" s="133"/>
      <c r="AH17" s="186" t="s">
        <v>269</v>
      </c>
      <c r="AI17" s="179">
        <f t="shared" si="3"/>
        <v>0</v>
      </c>
      <c r="AJ17" s="183">
        <f t="shared" si="4"/>
        <v>0</v>
      </c>
      <c r="AK17" s="12"/>
      <c r="AL17" s="251"/>
      <c r="AM17" s="251"/>
      <c r="AV17" s="184"/>
      <c r="AW17" s="147"/>
      <c r="AX17" s="147"/>
      <c r="AY17" s="147"/>
      <c r="AZ17" s="11"/>
    </row>
    <row r="18" spans="2:52" ht="30" customHeight="1" x14ac:dyDescent="0.2">
      <c r="B18" s="15"/>
      <c r="C18" s="174">
        <v>8</v>
      </c>
      <c r="D18" s="115"/>
      <c r="E18" s="96"/>
      <c r="F18" s="112"/>
      <c r="G18" s="116"/>
      <c r="H18" s="114"/>
      <c r="I18" s="119"/>
      <c r="J18" s="118"/>
      <c r="K18" s="118"/>
      <c r="L18" s="118"/>
      <c r="M18" s="118"/>
      <c r="N18" s="177">
        <f t="shared" si="6"/>
        <v>0</v>
      </c>
      <c r="O18" s="178">
        <f>+VLOOKUP($I$8,'Fatores de conversão'!$A$5:$I$13,6,FALSE)*I18+VLOOKUP($J$8,'Fatores de conversão'!$A$5:$I$13,6,FALSE)*J18+VLOOKUP($K$8,'Fatores de conversão'!$A$5:$I$13,6,FALSE)*K18+VLOOKUP($L$8,'Fatores de conversão'!$A$5:$I$13,6,FALSE)*L18+VLOOKUP($M$8,'Fatores de conversão'!$A$5:$I$13,6,FALSE)*M18</f>
        <v>0</v>
      </c>
      <c r="P18" s="179">
        <f>+SUMPRODUCT('1. Identificação Ben. Oper.'!$D$38:$H$38,I18:M18)</f>
        <v>0</v>
      </c>
      <c r="Q18" s="126"/>
      <c r="R18" s="127"/>
      <c r="S18" s="127"/>
      <c r="T18" s="127"/>
      <c r="U18" s="127"/>
      <c r="V18" s="177">
        <f t="shared" si="7"/>
        <v>0</v>
      </c>
      <c r="W18" s="179">
        <f>+SUMPRODUCT('1. Identificação Ben. Oper.'!$D$38:$H$38,Q18:U18)</f>
        <v>0</v>
      </c>
      <c r="X18" s="180">
        <f t="shared" si="5"/>
        <v>0</v>
      </c>
      <c r="Y18" s="181">
        <f>+VLOOKUP($Q$8,'Fatores de conversão'!$A$5:$I$13,3,FALSE)*Q18+VLOOKUP($R$8,'Fatores de conversão'!$A$5:$I$13,3,FALSE)*R18+VLOOKUP($S$8,'Fatores de conversão'!$A$5:$I$13,3,FALSE)*S18+VLOOKUP($T$8,'Fatores de conversão'!$A$5:$I$13,3,FALSE)*T18+VLOOKUP($U$8,'Fatores de conversão'!$A$5:$I$13,3,FALSE)*U18</f>
        <v>0</v>
      </c>
      <c r="Z18" s="181">
        <f>+VLOOKUP($Q$8,'Fatores de conversão'!$A$5:$I$13,6,FALSE)*Q18+VLOOKUP($R$8,'Fatores de conversão'!$A$5:$I$13,6,FALSE)*R18+VLOOKUP($S$8,'Fatores de conversão'!$A$5:$I$13,6,FALSE)*S18+VLOOKUP($T$8,'Fatores de conversão'!$A$5:$I$13,6,FALSE)*T18+VLOOKUP($U$8,'Fatores de conversão'!$A$5:$I$13,6,FALSE)*U18</f>
        <v>0</v>
      </c>
      <c r="AA18" s="181">
        <f>(VLOOKUP($Q$8,'Fatores de conversão'!$A$5:$I$13,9,FALSE)*Q18+VLOOKUP($R$8,'Fatores de conversão'!$A$5:$I$13,9,FALSE)*R18+VLOOKUP($S$8,'Fatores de conversão'!$A$5:$I$13,9,FALSE)*S18+VLOOKUP($T$8,'Fatores de conversão'!$A$5:$I$13,9,FALSE)*T18+VLOOKUP($U$8,'Fatores de conversão'!$A$5:$I$13,9,FALSE)*U18)/1000</f>
        <v>0</v>
      </c>
      <c r="AB18" s="30"/>
      <c r="AC18" s="30"/>
      <c r="AD18" s="130"/>
      <c r="AE18" s="182">
        <f>IF(OR(AC18="",AC18=0),0,IF(OR(AD18="",AD18=0),0,H18+1))</f>
        <v>0</v>
      </c>
      <c r="AF18" s="132"/>
      <c r="AG18" s="133"/>
      <c r="AH18" s="186" t="s">
        <v>269</v>
      </c>
      <c r="AI18" s="179">
        <f t="shared" si="3"/>
        <v>0</v>
      </c>
      <c r="AJ18" s="183">
        <f t="shared" si="4"/>
        <v>0</v>
      </c>
      <c r="AK18" s="12"/>
      <c r="AL18" s="251"/>
      <c r="AM18" s="251"/>
      <c r="AV18" s="184"/>
      <c r="AW18" s="147"/>
      <c r="AX18" s="147"/>
      <c r="AY18" s="147"/>
      <c r="AZ18" s="11"/>
    </row>
    <row r="19" spans="2:52" ht="30" customHeight="1" x14ac:dyDescent="0.2">
      <c r="B19" s="15"/>
      <c r="C19" s="174">
        <v>9</v>
      </c>
      <c r="D19" s="115"/>
      <c r="E19" s="96"/>
      <c r="F19" s="112"/>
      <c r="G19" s="116"/>
      <c r="H19" s="114"/>
      <c r="I19" s="119"/>
      <c r="J19" s="118"/>
      <c r="K19" s="118"/>
      <c r="L19" s="118"/>
      <c r="M19" s="118"/>
      <c r="N19" s="177">
        <f t="shared" si="6"/>
        <v>0</v>
      </c>
      <c r="O19" s="178">
        <f>+VLOOKUP($I$8,'Fatores de conversão'!$A$5:$I$13,6,FALSE)*I19+VLOOKUP($J$8,'Fatores de conversão'!$A$5:$I$13,6,FALSE)*J19+VLOOKUP($K$8,'Fatores de conversão'!$A$5:$I$13,6,FALSE)*K19+VLOOKUP($L$8,'Fatores de conversão'!$A$5:$I$13,6,FALSE)*L19+VLOOKUP($M$8,'Fatores de conversão'!$A$5:$I$13,6,FALSE)*M19</f>
        <v>0</v>
      </c>
      <c r="P19" s="179">
        <f>+SUMPRODUCT('1. Identificação Ben. Oper.'!$D$38:$H$38,I19:M19)</f>
        <v>0</v>
      </c>
      <c r="Q19" s="126"/>
      <c r="R19" s="127"/>
      <c r="S19" s="127"/>
      <c r="T19" s="127"/>
      <c r="U19" s="127"/>
      <c r="V19" s="177">
        <f t="shared" si="7"/>
        <v>0</v>
      </c>
      <c r="W19" s="179">
        <f>+SUMPRODUCT('1. Identificação Ben. Oper.'!$D$38:$H$38,Q19:U19)</f>
        <v>0</v>
      </c>
      <c r="X19" s="180">
        <f t="shared" si="5"/>
        <v>0</v>
      </c>
      <c r="Y19" s="181">
        <f>+VLOOKUP($Q$8,'Fatores de conversão'!$A$5:$I$13,3,FALSE)*Q19+VLOOKUP($R$8,'Fatores de conversão'!$A$5:$I$13,3,FALSE)*R19+VLOOKUP($S$8,'Fatores de conversão'!$A$5:$I$13,3,FALSE)*S19+VLOOKUP($T$8,'Fatores de conversão'!$A$5:$I$13,3,FALSE)*T19+VLOOKUP($U$8,'Fatores de conversão'!$A$5:$I$13,3,FALSE)*U19</f>
        <v>0</v>
      </c>
      <c r="Z19" s="181">
        <f>+VLOOKUP($Q$8,'Fatores de conversão'!$A$5:$I$13,6,FALSE)*Q19+VLOOKUP($R$8,'Fatores de conversão'!$A$5:$I$13,6,FALSE)*R19+VLOOKUP($S$8,'Fatores de conversão'!$A$5:$I$13,6,FALSE)*S19+VLOOKUP($T$8,'Fatores de conversão'!$A$5:$I$13,6,FALSE)*T19+VLOOKUP($U$8,'Fatores de conversão'!$A$5:$I$13,6,FALSE)*U19</f>
        <v>0</v>
      </c>
      <c r="AA19" s="181">
        <f>(VLOOKUP($Q$8,'Fatores de conversão'!$A$5:$I$13,9,FALSE)*Q19+VLOOKUP($R$8,'Fatores de conversão'!$A$5:$I$13,9,FALSE)*R19+VLOOKUP($S$8,'Fatores de conversão'!$A$5:$I$13,9,FALSE)*S19+VLOOKUP($T$8,'Fatores de conversão'!$A$5:$I$13,9,FALSE)*T19+VLOOKUP($U$8,'Fatores de conversão'!$A$5:$I$13,9,FALSE)*U19)/1000</f>
        <v>0</v>
      </c>
      <c r="AB19" s="30"/>
      <c r="AC19" s="30"/>
      <c r="AD19" s="130"/>
      <c r="AE19" s="182">
        <f>IF(OR(AC19="",AC19=0),0,IF(OR(AD19="",AD19=0),0,H19+1))</f>
        <v>0</v>
      </c>
      <c r="AF19" s="132"/>
      <c r="AG19" s="133"/>
      <c r="AH19" s="186" t="s">
        <v>269</v>
      </c>
      <c r="AI19" s="179">
        <f t="shared" si="3"/>
        <v>0</v>
      </c>
      <c r="AJ19" s="183">
        <f t="shared" si="4"/>
        <v>0</v>
      </c>
      <c r="AK19" s="12"/>
      <c r="AL19" s="251"/>
      <c r="AM19" s="251"/>
      <c r="AV19" s="184"/>
      <c r="AW19" s="147"/>
      <c r="AX19" s="147"/>
      <c r="AY19" s="147"/>
      <c r="AZ19" s="11"/>
    </row>
    <row r="20" spans="2:52" ht="30" customHeight="1" thickBot="1" x14ac:dyDescent="0.25">
      <c r="B20" s="15"/>
      <c r="C20" s="187">
        <v>10</v>
      </c>
      <c r="D20" s="120"/>
      <c r="E20" s="121"/>
      <c r="F20" s="271"/>
      <c r="G20" s="123"/>
      <c r="H20" s="272"/>
      <c r="I20" s="125"/>
      <c r="J20" s="124"/>
      <c r="K20" s="124"/>
      <c r="L20" s="124"/>
      <c r="M20" s="124"/>
      <c r="N20" s="189">
        <f t="shared" si="6"/>
        <v>0</v>
      </c>
      <c r="O20" s="178">
        <f>+VLOOKUP($I$8,'Fatores de conversão'!$A$5:$I$13,6,FALSE)*I20+VLOOKUP($J$8,'Fatores de conversão'!$A$5:$I$13,6,FALSE)*J20+VLOOKUP($K$8,'Fatores de conversão'!$A$5:$I$13,6,FALSE)*K20+VLOOKUP($L$8,'Fatores de conversão'!$A$5:$I$13,6,FALSE)*L20+VLOOKUP($M$8,'Fatores de conversão'!$A$5:$I$13,6,FALSE)*M20</f>
        <v>0</v>
      </c>
      <c r="P20" s="179">
        <f>+SUMPRODUCT('1. Identificação Ben. Oper.'!$D$38:$H$38,I20:M20)</f>
        <v>0</v>
      </c>
      <c r="Q20" s="128"/>
      <c r="R20" s="129"/>
      <c r="S20" s="129"/>
      <c r="T20" s="129"/>
      <c r="U20" s="129"/>
      <c r="V20" s="189">
        <f t="shared" si="7"/>
        <v>0</v>
      </c>
      <c r="W20" s="179">
        <f>+SUMPRODUCT('1. Identificação Ben. Oper.'!$D$38:$H$38,Q20:U20)</f>
        <v>0</v>
      </c>
      <c r="X20" s="180">
        <f t="shared" si="5"/>
        <v>0</v>
      </c>
      <c r="Y20" s="181">
        <f>+VLOOKUP($Q$8,'Fatores de conversão'!$A$5:$I$13,3,FALSE)*Q20+VLOOKUP($R$8,'Fatores de conversão'!$A$5:$I$13,3,FALSE)*R20+VLOOKUP($S$8,'Fatores de conversão'!$A$5:$I$13,3,FALSE)*S20+VLOOKUP($T$8,'Fatores de conversão'!$A$5:$I$13,3,FALSE)*T20+VLOOKUP($U$8,'Fatores de conversão'!$A$5:$I$13,3,FALSE)*U20</f>
        <v>0</v>
      </c>
      <c r="Z20" s="181">
        <f>+VLOOKUP($Q$8,'Fatores de conversão'!$A$5:$I$13,6,FALSE)*Q20+VLOOKUP($R$8,'Fatores de conversão'!$A$5:$I$13,6,FALSE)*R20+VLOOKUP($S$8,'Fatores de conversão'!$A$5:$I$13,6,FALSE)*S20+VLOOKUP($T$8,'Fatores de conversão'!$A$5:$I$13,6,FALSE)*T20+VLOOKUP($U$8,'Fatores de conversão'!$A$5:$I$13,6,FALSE)*U20</f>
        <v>0</v>
      </c>
      <c r="AA20" s="181">
        <f>(VLOOKUP($Q$8,'Fatores de conversão'!$A$5:$I$13,9,FALSE)*Q20+VLOOKUP($R$8,'Fatores de conversão'!$A$5:$I$13,9,FALSE)*R20+VLOOKUP($S$8,'Fatores de conversão'!$A$5:$I$13,9,FALSE)*S20+VLOOKUP($T$8,'Fatores de conversão'!$A$5:$I$13,9,FALSE)*T20+VLOOKUP($U$8,'Fatores de conversão'!$A$5:$I$13,9,FALSE)*U20)/1000</f>
        <v>0</v>
      </c>
      <c r="AB20" s="131"/>
      <c r="AC20" s="131"/>
      <c r="AD20" s="130"/>
      <c r="AE20" s="182">
        <f>IF(OR(AC20="",AC20=0),0,IF(OR(AD20="",AD20=0),0,H20+1))</f>
        <v>0</v>
      </c>
      <c r="AF20" s="134"/>
      <c r="AG20" s="135"/>
      <c r="AH20" s="186" t="s">
        <v>269</v>
      </c>
      <c r="AI20" s="190">
        <f t="shared" si="3"/>
        <v>0</v>
      </c>
      <c r="AJ20" s="183">
        <f t="shared" si="4"/>
        <v>0</v>
      </c>
      <c r="AK20" s="12"/>
      <c r="AL20" s="273"/>
      <c r="AM20" s="273"/>
      <c r="AV20" s="184"/>
      <c r="AW20" s="147"/>
      <c r="AX20" s="147"/>
      <c r="AY20" s="147"/>
      <c r="AZ20" s="11"/>
    </row>
    <row r="21" spans="2:52" ht="15.75" thickBot="1" x14ac:dyDescent="0.3">
      <c r="B21" s="15"/>
      <c r="C21" s="34"/>
      <c r="D21" s="11"/>
      <c r="E21" s="11"/>
      <c r="F21" s="11"/>
      <c r="G21" s="11"/>
      <c r="H21" s="11"/>
      <c r="I21" s="191">
        <f>SUM(I10:I20)</f>
        <v>0</v>
      </c>
      <c r="J21" s="192">
        <f t="shared" ref="J21:P21" si="8">SUM(J10:J20)</f>
        <v>0</v>
      </c>
      <c r="K21" s="192">
        <f t="shared" si="8"/>
        <v>0</v>
      </c>
      <c r="L21" s="192">
        <f t="shared" si="8"/>
        <v>0</v>
      </c>
      <c r="M21" s="192">
        <f t="shared" si="8"/>
        <v>0</v>
      </c>
      <c r="N21" s="192">
        <f t="shared" si="8"/>
        <v>0</v>
      </c>
      <c r="O21" s="193">
        <f t="shared" si="8"/>
        <v>0</v>
      </c>
      <c r="P21" s="194">
        <f t="shared" si="8"/>
        <v>0</v>
      </c>
      <c r="Q21" s="191">
        <f>SUM(Q10:Q20)</f>
        <v>0</v>
      </c>
      <c r="R21" s="192">
        <f t="shared" ref="R21:U21" si="9">SUM(R10:R20)</f>
        <v>0</v>
      </c>
      <c r="S21" s="192">
        <f t="shared" si="9"/>
        <v>0</v>
      </c>
      <c r="T21" s="192">
        <f t="shared" si="9"/>
        <v>0</v>
      </c>
      <c r="U21" s="192">
        <f t="shared" si="9"/>
        <v>0</v>
      </c>
      <c r="V21" s="192">
        <f>SUM(V10:V20)</f>
        <v>0</v>
      </c>
      <c r="W21" s="195">
        <f>SUM(W10:W20)</f>
        <v>0</v>
      </c>
      <c r="X21" s="196">
        <f t="shared" si="5"/>
        <v>0</v>
      </c>
      <c r="Y21" s="274">
        <f t="shared" ref="Y21:AC21" si="10">SUM(Y10:Y20)</f>
        <v>0</v>
      </c>
      <c r="Z21" s="197">
        <f t="shared" si="10"/>
        <v>0</v>
      </c>
      <c r="AA21" s="197">
        <f t="shared" si="10"/>
        <v>0</v>
      </c>
      <c r="AB21" s="195">
        <f t="shared" si="10"/>
        <v>0</v>
      </c>
      <c r="AC21" s="195">
        <f t="shared" si="10"/>
        <v>0</v>
      </c>
      <c r="AD21" s="198"/>
      <c r="AE21" s="198"/>
      <c r="AF21" s="199">
        <f>SUM(AF10:AF20)</f>
        <v>0</v>
      </c>
      <c r="AG21" s="200">
        <f t="shared" ref="AG21:AH21" si="11">SUM(AG10:AG20)</f>
        <v>0</v>
      </c>
      <c r="AH21" s="200">
        <f t="shared" si="11"/>
        <v>0</v>
      </c>
      <c r="AI21" s="200">
        <f>SUM(AI10:AI20)</f>
        <v>0</v>
      </c>
      <c r="AJ21" s="274">
        <f t="shared" si="4"/>
        <v>0</v>
      </c>
      <c r="AK21" s="12"/>
      <c r="AL21" s="273"/>
      <c r="AM21" s="273"/>
      <c r="AP21" s="4"/>
      <c r="AQ21" s="184"/>
      <c r="AR21" s="147"/>
      <c r="AS21" s="147"/>
      <c r="AT21" s="147"/>
      <c r="AU21" s="11"/>
    </row>
    <row r="22" spans="2:52" s="1" customFormat="1" ht="30" customHeight="1" thickBot="1" x14ac:dyDescent="0.3">
      <c r="B22" s="9"/>
      <c r="C22" s="616" t="s">
        <v>283</v>
      </c>
      <c r="D22" s="617"/>
      <c r="E22" s="201">
        <f>AF21+AG21</f>
        <v>0</v>
      </c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141"/>
      <c r="R22" s="141"/>
      <c r="S22" s="34"/>
      <c r="T22" s="34"/>
      <c r="U22" s="202"/>
      <c r="V22" s="33"/>
      <c r="W22" s="202"/>
      <c r="X22" s="141"/>
      <c r="Y22" s="141"/>
      <c r="Z22" s="141"/>
      <c r="AA22" s="141"/>
      <c r="AB22" s="141"/>
      <c r="AC22" s="141"/>
      <c r="AD22" s="141"/>
      <c r="AE22" s="202"/>
      <c r="AF22" s="141"/>
      <c r="AG22" s="34"/>
      <c r="AH22" s="34"/>
      <c r="AI22" s="273"/>
      <c r="AJ22" s="273"/>
      <c r="AK22" s="203"/>
      <c r="AL22" s="273"/>
      <c r="AQ22" s="109"/>
      <c r="AR22" s="252"/>
      <c r="AS22" s="147"/>
      <c r="AT22" s="147"/>
      <c r="AU22" s="147"/>
      <c r="AV22" s="34"/>
    </row>
    <row r="23" spans="2:52" ht="30" customHeight="1" thickBot="1" x14ac:dyDescent="0.3">
      <c r="B23" s="15"/>
      <c r="C23" s="616" t="s">
        <v>173</v>
      </c>
      <c r="D23" s="617"/>
      <c r="E23" s="201">
        <f>AI21</f>
        <v>0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2"/>
      <c r="AL23" s="11"/>
      <c r="AS23" s="184"/>
      <c r="AT23" s="147"/>
      <c r="AU23" s="147"/>
      <c r="AV23" s="147"/>
      <c r="AW23" s="11"/>
    </row>
    <row r="24" spans="2:52" x14ac:dyDescent="0.25">
      <c r="B24" s="15"/>
      <c r="C24" s="34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43"/>
      <c r="AL24" s="11"/>
      <c r="AR24" s="184"/>
      <c r="AS24" s="11"/>
      <c r="AT24" s="147"/>
      <c r="AU24" s="147"/>
      <c r="AV24" s="11"/>
    </row>
    <row r="25" spans="2:52" ht="15.75" thickBot="1" x14ac:dyDescent="0.3">
      <c r="B25" s="15"/>
      <c r="C25" s="34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47"/>
      <c r="AJ25" s="158"/>
      <c r="AK25" s="143"/>
      <c r="AL25" s="158"/>
      <c r="AO25" s="184"/>
      <c r="AP25" s="11"/>
      <c r="AQ25" s="147"/>
      <c r="AR25" s="147"/>
      <c r="AS25" s="11"/>
    </row>
    <row r="26" spans="2:52" ht="56.25" customHeight="1" thickBot="1" x14ac:dyDescent="0.3">
      <c r="B26" s="15"/>
      <c r="C26" s="204" t="s">
        <v>64</v>
      </c>
      <c r="D26" s="205"/>
      <c r="E26" s="205"/>
      <c r="F26" s="205"/>
      <c r="G26" s="205"/>
      <c r="H26" s="205"/>
      <c r="I26" s="618" t="s">
        <v>278</v>
      </c>
      <c r="J26" s="619"/>
      <c r="K26" s="620"/>
      <c r="L26" s="620"/>
      <c r="M26" s="620"/>
      <c r="N26" s="620"/>
      <c r="O26" s="620"/>
      <c r="P26" s="620"/>
      <c r="Q26" s="620"/>
      <c r="R26" s="620"/>
      <c r="S26" s="620"/>
      <c r="T26" s="620"/>
      <c r="U26" s="620"/>
      <c r="V26" s="620"/>
      <c r="W26" s="620"/>
      <c r="X26" s="620"/>
      <c r="Y26" s="620"/>
      <c r="Z26" s="620"/>
      <c r="AA26" s="620"/>
      <c r="AB26" s="620"/>
      <c r="AC26" s="620"/>
      <c r="AD26" s="620"/>
      <c r="AE26" s="620"/>
      <c r="AF26" s="620"/>
      <c r="AG26" s="620"/>
      <c r="AH26" s="621"/>
      <c r="AJ26" s="158"/>
      <c r="AK26" s="143"/>
      <c r="AL26" s="158"/>
      <c r="AO26" s="184"/>
      <c r="AP26" s="11"/>
      <c r="AQ26" s="147"/>
      <c r="AR26" s="147"/>
      <c r="AS26" s="11"/>
    </row>
    <row r="27" spans="2:52" ht="15.75" thickBot="1" x14ac:dyDescent="0.3">
      <c r="B27" s="15"/>
      <c r="C27" s="206"/>
      <c r="D27" s="207"/>
      <c r="E27" s="207"/>
      <c r="F27" s="207"/>
      <c r="G27" s="208"/>
      <c r="H27" s="207"/>
      <c r="I27" s="622" t="s">
        <v>29</v>
      </c>
      <c r="J27" s="622"/>
      <c r="K27" s="622"/>
      <c r="L27" s="622"/>
      <c r="M27" s="622"/>
      <c r="N27" s="622"/>
      <c r="O27" s="622"/>
      <c r="P27" s="622"/>
      <c r="Q27" s="622"/>
      <c r="R27" s="622"/>
      <c r="S27" s="622"/>
      <c r="T27" s="622"/>
      <c r="U27" s="622"/>
      <c r="V27" s="622"/>
      <c r="W27" s="622"/>
      <c r="X27" s="622"/>
      <c r="Y27" s="622"/>
      <c r="Z27" s="622"/>
      <c r="AA27" s="622"/>
      <c r="AB27" s="622"/>
      <c r="AC27" s="622"/>
      <c r="AD27" s="622"/>
      <c r="AE27" s="622"/>
      <c r="AF27" s="622"/>
      <c r="AG27" s="622"/>
      <c r="AH27" s="275"/>
      <c r="AJ27" s="158"/>
      <c r="AK27" s="143"/>
      <c r="AL27" s="158"/>
      <c r="AO27" s="11"/>
      <c r="AP27" s="11"/>
      <c r="AQ27" s="147"/>
      <c r="AR27" s="147"/>
      <c r="AS27" s="11"/>
    </row>
    <row r="28" spans="2:52" ht="28.5" customHeight="1" thickBot="1" x14ac:dyDescent="0.3">
      <c r="B28" s="15"/>
      <c r="C28" s="210" t="s">
        <v>65</v>
      </c>
      <c r="D28" s="211" t="s">
        <v>258</v>
      </c>
      <c r="E28" s="211" t="s">
        <v>257</v>
      </c>
      <c r="F28" s="211" t="s">
        <v>263</v>
      </c>
      <c r="G28" s="615" t="s">
        <v>164</v>
      </c>
      <c r="H28" s="615"/>
      <c r="I28" s="212">
        <v>1</v>
      </c>
      <c r="J28" s="212">
        <v>2</v>
      </c>
      <c r="K28" s="212">
        <v>3</v>
      </c>
      <c r="L28" s="212">
        <v>4</v>
      </c>
      <c r="M28" s="212">
        <v>5</v>
      </c>
      <c r="N28" s="212">
        <v>6</v>
      </c>
      <c r="O28" s="212">
        <v>7</v>
      </c>
      <c r="P28" s="212">
        <v>8</v>
      </c>
      <c r="Q28" s="212">
        <v>9</v>
      </c>
      <c r="R28" s="212">
        <v>10</v>
      </c>
      <c r="S28" s="212">
        <v>11</v>
      </c>
      <c r="T28" s="212">
        <v>12</v>
      </c>
      <c r="U28" s="212">
        <v>13</v>
      </c>
      <c r="V28" s="212">
        <v>14</v>
      </c>
      <c r="W28" s="212">
        <v>15</v>
      </c>
      <c r="X28" s="212">
        <v>16</v>
      </c>
      <c r="Y28" s="212">
        <v>17</v>
      </c>
      <c r="Z28" s="212">
        <v>18</v>
      </c>
      <c r="AA28" s="212">
        <v>19</v>
      </c>
      <c r="AB28" s="212">
        <v>20</v>
      </c>
      <c r="AC28" s="212">
        <v>21</v>
      </c>
      <c r="AD28" s="212">
        <v>22</v>
      </c>
      <c r="AE28" s="212">
        <v>23</v>
      </c>
      <c r="AF28" s="212">
        <v>24</v>
      </c>
      <c r="AG28" s="212">
        <v>25</v>
      </c>
      <c r="AH28" s="213" t="s">
        <v>66</v>
      </c>
      <c r="AJ28" s="158"/>
      <c r="AK28" s="143"/>
      <c r="AL28" s="158"/>
    </row>
    <row r="29" spans="2:52" ht="15.75" thickBot="1" x14ac:dyDescent="0.3">
      <c r="B29" s="15"/>
      <c r="C29" s="214">
        <f>C10</f>
        <v>1</v>
      </c>
      <c r="D29" s="215">
        <f>W10</f>
        <v>0</v>
      </c>
      <c r="E29" s="215">
        <f t="shared" ref="E29:F33" si="12">AB10</f>
        <v>0</v>
      </c>
      <c r="F29" s="215">
        <f t="shared" si="12"/>
        <v>0</v>
      </c>
      <c r="G29" s="215">
        <f>IF(D29="",0,D29-E29)</f>
        <v>0</v>
      </c>
      <c r="H29" s="216"/>
      <c r="I29" s="217">
        <f>IF($H10&gt;=25,$G29,IF(I$28&lt;=$H10,$G29,IF(I$28&lt;=($H10*($AD10+1)),$G29,0)))-IF($H10="",0,IF(I$28-1&lt;=($H10*$AD10),$F29,0))*IF(OR($AE10=0,$AE10&gt;25),0,IF(MOD(I$28,$H10)=0,1,0))</f>
        <v>0</v>
      </c>
      <c r="J29" s="217">
        <f t="shared" ref="J29:AG29" si="13">IF($H10&gt;=25,$G29,IF(J$28&lt;=$H10,$G29,IF(J$28&lt;=($H10*($AD10+1)),$G29,0)))-IF($H10="",0,IF(J$28-1&lt;=($H10*$AD10),$F29,0))*IF(OR($AE10=0,$AE10&gt;25),0,IF(MOD(J$28-1,$H10)=0,1,0))</f>
        <v>0</v>
      </c>
      <c r="K29" s="217">
        <f t="shared" si="13"/>
        <v>0</v>
      </c>
      <c r="L29" s="217">
        <f t="shared" si="13"/>
        <v>0</v>
      </c>
      <c r="M29" s="217">
        <f t="shared" si="13"/>
        <v>0</v>
      </c>
      <c r="N29" s="217">
        <f t="shared" si="13"/>
        <v>0</v>
      </c>
      <c r="O29" s="217">
        <f t="shared" si="13"/>
        <v>0</v>
      </c>
      <c r="P29" s="217">
        <f t="shared" si="13"/>
        <v>0</v>
      </c>
      <c r="Q29" s="217">
        <f t="shared" si="13"/>
        <v>0</v>
      </c>
      <c r="R29" s="217">
        <f t="shared" si="13"/>
        <v>0</v>
      </c>
      <c r="S29" s="217">
        <f t="shared" si="13"/>
        <v>0</v>
      </c>
      <c r="T29" s="217">
        <f t="shared" si="13"/>
        <v>0</v>
      </c>
      <c r="U29" s="217">
        <f t="shared" si="13"/>
        <v>0</v>
      </c>
      <c r="V29" s="217">
        <f t="shared" si="13"/>
        <v>0</v>
      </c>
      <c r="W29" s="217">
        <f t="shared" si="13"/>
        <v>0</v>
      </c>
      <c r="X29" s="217">
        <f t="shared" si="13"/>
        <v>0</v>
      </c>
      <c r="Y29" s="217">
        <f t="shared" si="13"/>
        <v>0</v>
      </c>
      <c r="Z29" s="217">
        <f t="shared" si="13"/>
        <v>0</v>
      </c>
      <c r="AA29" s="217">
        <f t="shared" si="13"/>
        <v>0</v>
      </c>
      <c r="AB29" s="217">
        <f t="shared" si="13"/>
        <v>0</v>
      </c>
      <c r="AC29" s="217">
        <f t="shared" si="13"/>
        <v>0</v>
      </c>
      <c r="AD29" s="217">
        <f t="shared" si="13"/>
        <v>0</v>
      </c>
      <c r="AE29" s="217">
        <f t="shared" si="13"/>
        <v>0</v>
      </c>
      <c r="AF29" s="217">
        <f t="shared" si="13"/>
        <v>0</v>
      </c>
      <c r="AG29" s="217">
        <f t="shared" si="13"/>
        <v>0</v>
      </c>
      <c r="AH29" s="218">
        <f t="shared" ref="AH29:AH38" si="14">SUM(I29:AG29)</f>
        <v>0</v>
      </c>
      <c r="AJ29" s="158"/>
      <c r="AK29" s="143"/>
      <c r="AL29" s="158"/>
    </row>
    <row r="30" spans="2:52" ht="15.75" thickBot="1" x14ac:dyDescent="0.3">
      <c r="B30" s="15"/>
      <c r="C30" s="214">
        <f>C11</f>
        <v>2</v>
      </c>
      <c r="D30" s="215">
        <f>W11</f>
        <v>0</v>
      </c>
      <c r="E30" s="215">
        <f t="shared" si="12"/>
        <v>0</v>
      </c>
      <c r="F30" s="215">
        <f t="shared" si="12"/>
        <v>0</v>
      </c>
      <c r="G30" s="215">
        <f t="shared" ref="G30:G38" si="15">IF(D30="",0,D30-E30)</f>
        <v>0</v>
      </c>
      <c r="H30" s="219"/>
      <c r="I30" s="217">
        <f>IF($H11&gt;=25,$G30,IF(I$28&lt;=$H11,$G30,IF(I$28&lt;=($H11*($AD11+1)),$G30,0)))-IF($H11="",0,IF(I$28-1&lt;=($H11*$AD11),$F30,0))*IF(OR($AE11=0,$AE11&gt;25),0,IF(MOD(I$28,$H11)=0,1,0))</f>
        <v>0</v>
      </c>
      <c r="J30" s="217">
        <f t="shared" ref="J30:AG30" si="16">IF($H11&gt;=25,$G30,IF(J$28&lt;=$H11,$G30,IF(J$28&lt;=($H11*($AD11+1)),$G30,0)))-IF($H11="",0,IF(J$28-1&lt;=($H11*$AD11),$F30,0))*IF(OR($AE11=0,$AE11&gt;25),0,IF(MOD(J$28-1,$H11)=0,1,0))</f>
        <v>0</v>
      </c>
      <c r="K30" s="217">
        <f t="shared" si="16"/>
        <v>0</v>
      </c>
      <c r="L30" s="217">
        <f t="shared" si="16"/>
        <v>0</v>
      </c>
      <c r="M30" s="217">
        <f t="shared" si="16"/>
        <v>0</v>
      </c>
      <c r="N30" s="217">
        <f t="shared" si="16"/>
        <v>0</v>
      </c>
      <c r="O30" s="217">
        <f t="shared" si="16"/>
        <v>0</v>
      </c>
      <c r="P30" s="217">
        <f t="shared" si="16"/>
        <v>0</v>
      </c>
      <c r="Q30" s="217">
        <f t="shared" si="16"/>
        <v>0</v>
      </c>
      <c r="R30" s="217">
        <f t="shared" si="16"/>
        <v>0</v>
      </c>
      <c r="S30" s="217">
        <f t="shared" si="16"/>
        <v>0</v>
      </c>
      <c r="T30" s="217">
        <f t="shared" si="16"/>
        <v>0</v>
      </c>
      <c r="U30" s="217">
        <f t="shared" si="16"/>
        <v>0</v>
      </c>
      <c r="V30" s="217">
        <f t="shared" si="16"/>
        <v>0</v>
      </c>
      <c r="W30" s="217">
        <f t="shared" si="16"/>
        <v>0</v>
      </c>
      <c r="X30" s="217">
        <f t="shared" si="16"/>
        <v>0</v>
      </c>
      <c r="Y30" s="217">
        <f t="shared" si="16"/>
        <v>0</v>
      </c>
      <c r="Z30" s="217">
        <f t="shared" si="16"/>
        <v>0</v>
      </c>
      <c r="AA30" s="217">
        <f t="shared" si="16"/>
        <v>0</v>
      </c>
      <c r="AB30" s="217">
        <f t="shared" si="16"/>
        <v>0</v>
      </c>
      <c r="AC30" s="217">
        <f t="shared" si="16"/>
        <v>0</v>
      </c>
      <c r="AD30" s="217">
        <f t="shared" si="16"/>
        <v>0</v>
      </c>
      <c r="AE30" s="217">
        <f t="shared" si="16"/>
        <v>0</v>
      </c>
      <c r="AF30" s="217">
        <f t="shared" si="16"/>
        <v>0</v>
      </c>
      <c r="AG30" s="217">
        <f t="shared" si="16"/>
        <v>0</v>
      </c>
      <c r="AH30" s="218">
        <f t="shared" si="14"/>
        <v>0</v>
      </c>
      <c r="AJ30" s="158"/>
      <c r="AK30" s="143"/>
      <c r="AL30" s="158"/>
    </row>
    <row r="31" spans="2:52" ht="15.75" thickBot="1" x14ac:dyDescent="0.3">
      <c r="B31" s="15"/>
      <c r="C31" s="214">
        <f>C12</f>
        <v>3</v>
      </c>
      <c r="D31" s="215">
        <f>W12</f>
        <v>0</v>
      </c>
      <c r="E31" s="215">
        <f t="shared" si="12"/>
        <v>0</v>
      </c>
      <c r="F31" s="215">
        <f t="shared" si="12"/>
        <v>0</v>
      </c>
      <c r="G31" s="215">
        <f t="shared" si="15"/>
        <v>0</v>
      </c>
      <c r="H31" s="219"/>
      <c r="I31" s="217">
        <f>IF($H12&gt;=25,$G31,IF(I$28&lt;=$H12,$G31,IF(I$28&lt;=($H12*($AD12+1)),$G31,0)))-IF($H12="",0,IF(I$28-1&lt;=($H12*$AD12),$F31,0))*IF(OR($AE12=0,$AE12&gt;25),0,IF(MOD(I$28,$H12)=0,1,0))</f>
        <v>0</v>
      </c>
      <c r="J31" s="217">
        <f t="shared" ref="J31:AG31" si="17">IF($H12&gt;=25,$G31,IF(J$28&lt;=$H12,$G31,IF(J$28&lt;=($H12*($AD12+1)),$G31,0)))-IF($H12="",0,IF(J$28-1&lt;=($H12*$AD12),$F31,0))*IF(OR($AE12=0,$AE12&gt;25),0,IF(MOD(J$28-1,$H12)=0,1,0))</f>
        <v>0</v>
      </c>
      <c r="K31" s="217">
        <f t="shared" si="17"/>
        <v>0</v>
      </c>
      <c r="L31" s="217">
        <f t="shared" si="17"/>
        <v>0</v>
      </c>
      <c r="M31" s="217">
        <f t="shared" si="17"/>
        <v>0</v>
      </c>
      <c r="N31" s="217">
        <f t="shared" si="17"/>
        <v>0</v>
      </c>
      <c r="O31" s="217">
        <f t="shared" si="17"/>
        <v>0</v>
      </c>
      <c r="P31" s="217">
        <f t="shared" si="17"/>
        <v>0</v>
      </c>
      <c r="Q31" s="217">
        <f t="shared" si="17"/>
        <v>0</v>
      </c>
      <c r="R31" s="217">
        <f t="shared" si="17"/>
        <v>0</v>
      </c>
      <c r="S31" s="217">
        <f t="shared" si="17"/>
        <v>0</v>
      </c>
      <c r="T31" s="217">
        <f t="shared" si="17"/>
        <v>0</v>
      </c>
      <c r="U31" s="217">
        <f t="shared" si="17"/>
        <v>0</v>
      </c>
      <c r="V31" s="217">
        <f t="shared" si="17"/>
        <v>0</v>
      </c>
      <c r="W31" s="217">
        <f t="shared" si="17"/>
        <v>0</v>
      </c>
      <c r="X31" s="217">
        <f t="shared" si="17"/>
        <v>0</v>
      </c>
      <c r="Y31" s="217">
        <f t="shared" si="17"/>
        <v>0</v>
      </c>
      <c r="Z31" s="217">
        <f t="shared" si="17"/>
        <v>0</v>
      </c>
      <c r="AA31" s="217">
        <f t="shared" si="17"/>
        <v>0</v>
      </c>
      <c r="AB31" s="217">
        <f t="shared" si="17"/>
        <v>0</v>
      </c>
      <c r="AC31" s="217">
        <f t="shared" si="17"/>
        <v>0</v>
      </c>
      <c r="AD31" s="217">
        <f t="shared" si="17"/>
        <v>0</v>
      </c>
      <c r="AE31" s="217">
        <f t="shared" si="17"/>
        <v>0</v>
      </c>
      <c r="AF31" s="217">
        <f t="shared" si="17"/>
        <v>0</v>
      </c>
      <c r="AG31" s="217">
        <f t="shared" si="17"/>
        <v>0</v>
      </c>
      <c r="AH31" s="218">
        <f t="shared" si="14"/>
        <v>0</v>
      </c>
      <c r="AJ31" s="158"/>
      <c r="AK31" s="143"/>
      <c r="AL31" s="158"/>
    </row>
    <row r="32" spans="2:52" ht="15.75" thickBot="1" x14ac:dyDescent="0.3">
      <c r="B32" s="15"/>
      <c r="C32" s="214">
        <f>C13</f>
        <v>4</v>
      </c>
      <c r="D32" s="215">
        <f>W13</f>
        <v>0</v>
      </c>
      <c r="E32" s="215">
        <f t="shared" si="12"/>
        <v>0</v>
      </c>
      <c r="F32" s="215">
        <f t="shared" si="12"/>
        <v>0</v>
      </c>
      <c r="G32" s="215">
        <f t="shared" si="15"/>
        <v>0</v>
      </c>
      <c r="H32" s="219"/>
      <c r="I32" s="217">
        <f>IF($H13&gt;=25,$G32,IF(I$28&lt;=$H13,$G32,IF(I$28&lt;=($H13*($AD13+1)),$G32,0)))-IF($H13="",0,IF(I$28-1&lt;=($H13*$AD13),$F32,0))*IF(OR($AE13=0,$AE13&gt;25),0,IF(MOD(I$28,$H13)=0,1,0))</f>
        <v>0</v>
      </c>
      <c r="J32" s="217">
        <f t="shared" ref="J32:AG32" si="18">IF($H13&gt;=25,$G32,IF(J$28&lt;=$H13,$G32,IF(J$28&lt;=($H13*($AD13+1)),$G32,0)))-IF($H13="",0,IF(J$28-1&lt;=($H13*$AD13),$F32,0))*IF(OR($AE13=0,$AE13&gt;25),0,IF(MOD(J$28-1,$H13)=0,1,0))</f>
        <v>0</v>
      </c>
      <c r="K32" s="217">
        <f t="shared" si="18"/>
        <v>0</v>
      </c>
      <c r="L32" s="217">
        <f t="shared" si="18"/>
        <v>0</v>
      </c>
      <c r="M32" s="217">
        <f t="shared" si="18"/>
        <v>0</v>
      </c>
      <c r="N32" s="217">
        <f t="shared" si="18"/>
        <v>0</v>
      </c>
      <c r="O32" s="217">
        <f t="shared" si="18"/>
        <v>0</v>
      </c>
      <c r="P32" s="217">
        <f t="shared" si="18"/>
        <v>0</v>
      </c>
      <c r="Q32" s="217">
        <f t="shared" si="18"/>
        <v>0</v>
      </c>
      <c r="R32" s="217">
        <f t="shared" si="18"/>
        <v>0</v>
      </c>
      <c r="S32" s="217">
        <f t="shared" si="18"/>
        <v>0</v>
      </c>
      <c r="T32" s="217">
        <f t="shared" si="18"/>
        <v>0</v>
      </c>
      <c r="U32" s="217">
        <f t="shared" si="18"/>
        <v>0</v>
      </c>
      <c r="V32" s="217">
        <f t="shared" si="18"/>
        <v>0</v>
      </c>
      <c r="W32" s="217">
        <f t="shared" si="18"/>
        <v>0</v>
      </c>
      <c r="X32" s="217">
        <f t="shared" si="18"/>
        <v>0</v>
      </c>
      <c r="Y32" s="217">
        <f t="shared" si="18"/>
        <v>0</v>
      </c>
      <c r="Z32" s="217">
        <f t="shared" si="18"/>
        <v>0</v>
      </c>
      <c r="AA32" s="217">
        <f t="shared" si="18"/>
        <v>0</v>
      </c>
      <c r="AB32" s="217">
        <f t="shared" si="18"/>
        <v>0</v>
      </c>
      <c r="AC32" s="217">
        <f t="shared" si="18"/>
        <v>0</v>
      </c>
      <c r="AD32" s="217">
        <f t="shared" si="18"/>
        <v>0</v>
      </c>
      <c r="AE32" s="217">
        <f t="shared" si="18"/>
        <v>0</v>
      </c>
      <c r="AF32" s="217">
        <f t="shared" si="18"/>
        <v>0</v>
      </c>
      <c r="AG32" s="217">
        <f t="shared" si="18"/>
        <v>0</v>
      </c>
      <c r="AH32" s="218">
        <f t="shared" si="14"/>
        <v>0</v>
      </c>
      <c r="AJ32" s="158"/>
      <c r="AK32" s="143"/>
      <c r="AL32" s="158"/>
    </row>
    <row r="33" spans="2:38" ht="15.75" thickBot="1" x14ac:dyDescent="0.3">
      <c r="B33" s="15"/>
      <c r="C33" s="214">
        <f>C14</f>
        <v>5</v>
      </c>
      <c r="D33" s="215">
        <f>W14</f>
        <v>0</v>
      </c>
      <c r="E33" s="215">
        <f t="shared" si="12"/>
        <v>0</v>
      </c>
      <c r="F33" s="215">
        <f t="shared" si="12"/>
        <v>0</v>
      </c>
      <c r="G33" s="215">
        <f t="shared" si="15"/>
        <v>0</v>
      </c>
      <c r="H33" s="219"/>
      <c r="I33" s="217">
        <f>IF($H14&gt;=25,$G33,IF(I$28&lt;=$H14,$G33,IF(I$28&lt;=($H14*($AD14+1)),$G33,0)))-IF($H14="",0,IF(I$28-1&lt;=($H14*$AD14),$F33,0))*IF(OR($AE14=0,$AE14&gt;25),0,IF(MOD(I$28,$H14)=0,1,0))</f>
        <v>0</v>
      </c>
      <c r="J33" s="217">
        <f t="shared" ref="J33:AG33" si="19">IF($H14&gt;=25,$G33,IF(J$28&lt;=$H14,$G33,IF(J$28&lt;=($H14*($AD14+1)),$G33,0)))-IF($H14="",0,IF(J$28-1&lt;=($H14*$AD14),$F33,0))*IF(OR($AE14=0,$AE14&gt;25),0,IF(MOD(J$28-1,$H14)=0,1,0))</f>
        <v>0</v>
      </c>
      <c r="K33" s="217">
        <f t="shared" si="19"/>
        <v>0</v>
      </c>
      <c r="L33" s="217">
        <f t="shared" si="19"/>
        <v>0</v>
      </c>
      <c r="M33" s="217">
        <f t="shared" si="19"/>
        <v>0</v>
      </c>
      <c r="N33" s="217">
        <f t="shared" si="19"/>
        <v>0</v>
      </c>
      <c r="O33" s="217">
        <f t="shared" si="19"/>
        <v>0</v>
      </c>
      <c r="P33" s="217">
        <f t="shared" si="19"/>
        <v>0</v>
      </c>
      <c r="Q33" s="217">
        <f t="shared" si="19"/>
        <v>0</v>
      </c>
      <c r="R33" s="217">
        <f t="shared" si="19"/>
        <v>0</v>
      </c>
      <c r="S33" s="217">
        <f t="shared" si="19"/>
        <v>0</v>
      </c>
      <c r="T33" s="217">
        <f t="shared" si="19"/>
        <v>0</v>
      </c>
      <c r="U33" s="217">
        <f t="shared" si="19"/>
        <v>0</v>
      </c>
      <c r="V33" s="217">
        <f t="shared" si="19"/>
        <v>0</v>
      </c>
      <c r="W33" s="217">
        <f t="shared" si="19"/>
        <v>0</v>
      </c>
      <c r="X33" s="217">
        <f t="shared" si="19"/>
        <v>0</v>
      </c>
      <c r="Y33" s="217">
        <f t="shared" si="19"/>
        <v>0</v>
      </c>
      <c r="Z33" s="217">
        <f t="shared" si="19"/>
        <v>0</v>
      </c>
      <c r="AA33" s="217">
        <f t="shared" si="19"/>
        <v>0</v>
      </c>
      <c r="AB33" s="217">
        <f t="shared" si="19"/>
        <v>0</v>
      </c>
      <c r="AC33" s="217">
        <f t="shared" si="19"/>
        <v>0</v>
      </c>
      <c r="AD33" s="217">
        <f t="shared" si="19"/>
        <v>0</v>
      </c>
      <c r="AE33" s="217">
        <f t="shared" si="19"/>
        <v>0</v>
      </c>
      <c r="AF33" s="217">
        <f t="shared" si="19"/>
        <v>0</v>
      </c>
      <c r="AG33" s="217">
        <f t="shared" si="19"/>
        <v>0</v>
      </c>
      <c r="AH33" s="218">
        <f t="shared" si="14"/>
        <v>0</v>
      </c>
      <c r="AJ33" s="158"/>
      <c r="AK33" s="143"/>
      <c r="AL33" s="158"/>
    </row>
    <row r="34" spans="2:38" ht="15.75" thickBot="1" x14ac:dyDescent="0.3">
      <c r="B34" s="15"/>
      <c r="C34" s="214">
        <f>C16</f>
        <v>6</v>
      </c>
      <c r="D34" s="220">
        <f>W16</f>
        <v>0</v>
      </c>
      <c r="E34" s="220">
        <f t="shared" ref="E34:F38" si="20">AB16</f>
        <v>0</v>
      </c>
      <c r="F34" s="220">
        <f t="shared" si="20"/>
        <v>0</v>
      </c>
      <c r="G34" s="215">
        <f t="shared" si="15"/>
        <v>0</v>
      </c>
      <c r="H34" s="221"/>
      <c r="I34" s="217">
        <f>IF($H16&gt;=25,$G34,IF(I$28&lt;=$H16,$G34,IF(I$28&lt;=($H16*($AD16+1)),$G34,0)))-IF(I$28-1&lt;=($H16*$AD16),$F34,0)*IF(OR($AE16=0,$AE16&gt;25),0,IF(MOD(I$28,$H16)=0,1,0))</f>
        <v>0</v>
      </c>
      <c r="J34" s="217">
        <f t="shared" ref="J34:AG34" si="21">IF($H16&gt;=25,$G34,IF(J$28&lt;=$H16,$G34,IF(J$28&lt;=($H16*($AD16+1)),$G34,0)))-IF(J$28-1&lt;=($H16*$AD16),$F34,0)*IF(OR($AE16=0,$AE16&gt;25),0,IF(MOD(J$28-1,$H16)=0,1,0))</f>
        <v>0</v>
      </c>
      <c r="K34" s="217">
        <f t="shared" si="21"/>
        <v>0</v>
      </c>
      <c r="L34" s="217">
        <f t="shared" si="21"/>
        <v>0</v>
      </c>
      <c r="M34" s="217">
        <f t="shared" si="21"/>
        <v>0</v>
      </c>
      <c r="N34" s="217">
        <f t="shared" si="21"/>
        <v>0</v>
      </c>
      <c r="O34" s="217">
        <f t="shared" si="21"/>
        <v>0</v>
      </c>
      <c r="P34" s="217">
        <f t="shared" si="21"/>
        <v>0</v>
      </c>
      <c r="Q34" s="217">
        <f t="shared" si="21"/>
        <v>0</v>
      </c>
      <c r="R34" s="217">
        <f t="shared" si="21"/>
        <v>0</v>
      </c>
      <c r="S34" s="217">
        <f t="shared" si="21"/>
        <v>0</v>
      </c>
      <c r="T34" s="217">
        <f t="shared" si="21"/>
        <v>0</v>
      </c>
      <c r="U34" s="217">
        <f t="shared" si="21"/>
        <v>0</v>
      </c>
      <c r="V34" s="217">
        <f t="shared" si="21"/>
        <v>0</v>
      </c>
      <c r="W34" s="217">
        <f t="shared" si="21"/>
        <v>0</v>
      </c>
      <c r="X34" s="217">
        <f t="shared" si="21"/>
        <v>0</v>
      </c>
      <c r="Y34" s="217">
        <f t="shared" si="21"/>
        <v>0</v>
      </c>
      <c r="Z34" s="217">
        <f t="shared" si="21"/>
        <v>0</v>
      </c>
      <c r="AA34" s="217">
        <f t="shared" si="21"/>
        <v>0</v>
      </c>
      <c r="AB34" s="217">
        <f t="shared" si="21"/>
        <v>0</v>
      </c>
      <c r="AC34" s="217">
        <f t="shared" si="21"/>
        <v>0</v>
      </c>
      <c r="AD34" s="217">
        <f t="shared" si="21"/>
        <v>0</v>
      </c>
      <c r="AE34" s="217">
        <f t="shared" si="21"/>
        <v>0</v>
      </c>
      <c r="AF34" s="217">
        <f t="shared" si="21"/>
        <v>0</v>
      </c>
      <c r="AG34" s="217">
        <f t="shared" si="21"/>
        <v>0</v>
      </c>
      <c r="AH34" s="218">
        <f t="shared" si="14"/>
        <v>0</v>
      </c>
      <c r="AJ34" s="158"/>
      <c r="AK34" s="143"/>
      <c r="AL34" s="158"/>
    </row>
    <row r="35" spans="2:38" ht="15.75" thickBot="1" x14ac:dyDescent="0.3">
      <c r="B35" s="15"/>
      <c r="C35" s="214">
        <f>C17</f>
        <v>7</v>
      </c>
      <c r="D35" s="220">
        <f>W17</f>
        <v>0</v>
      </c>
      <c r="E35" s="220">
        <f t="shared" si="20"/>
        <v>0</v>
      </c>
      <c r="F35" s="220">
        <f t="shared" si="20"/>
        <v>0</v>
      </c>
      <c r="G35" s="215">
        <f t="shared" si="15"/>
        <v>0</v>
      </c>
      <c r="H35" s="221"/>
      <c r="I35" s="217">
        <f>IF($H17&gt;=25,$G35,IF(I$28&lt;=$H17,$G35,IF(I$28&lt;=($H17*($AD17+1)),$G35,0)))-IF(I$28-1&lt;=($H17*$AD17),$F35,0)*IF(OR($AE17=0,$AE17&gt;25),0,IF(MOD(I$28,$H17)=0,1,0))</f>
        <v>0</v>
      </c>
      <c r="J35" s="217">
        <f t="shared" ref="J35:AG35" si="22">IF($H17&gt;=25,$G35,IF(J$28&lt;=$H17,$G35,IF(J$28&lt;=($H17*($AD17+1)),$G35,0)))-IF(J$28-1&lt;=($H17*$AD17),$F35,0)*IF(OR($AE17=0,$AE17&gt;25),0,IF(MOD(J$28-1,$H17)=0,1,0))</f>
        <v>0</v>
      </c>
      <c r="K35" s="217">
        <f t="shared" si="22"/>
        <v>0</v>
      </c>
      <c r="L35" s="217">
        <f t="shared" si="22"/>
        <v>0</v>
      </c>
      <c r="M35" s="217">
        <f t="shared" si="22"/>
        <v>0</v>
      </c>
      <c r="N35" s="217">
        <f t="shared" si="22"/>
        <v>0</v>
      </c>
      <c r="O35" s="217">
        <f t="shared" si="22"/>
        <v>0</v>
      </c>
      <c r="P35" s="217">
        <f t="shared" si="22"/>
        <v>0</v>
      </c>
      <c r="Q35" s="217">
        <f t="shared" si="22"/>
        <v>0</v>
      </c>
      <c r="R35" s="217">
        <f t="shared" si="22"/>
        <v>0</v>
      </c>
      <c r="S35" s="217">
        <f t="shared" si="22"/>
        <v>0</v>
      </c>
      <c r="T35" s="217">
        <f t="shared" si="22"/>
        <v>0</v>
      </c>
      <c r="U35" s="217">
        <f t="shared" si="22"/>
        <v>0</v>
      </c>
      <c r="V35" s="217">
        <f t="shared" si="22"/>
        <v>0</v>
      </c>
      <c r="W35" s="217">
        <f t="shared" si="22"/>
        <v>0</v>
      </c>
      <c r="X35" s="217">
        <f t="shared" si="22"/>
        <v>0</v>
      </c>
      <c r="Y35" s="217">
        <f t="shared" si="22"/>
        <v>0</v>
      </c>
      <c r="Z35" s="217">
        <f t="shared" si="22"/>
        <v>0</v>
      </c>
      <c r="AA35" s="217">
        <f t="shared" si="22"/>
        <v>0</v>
      </c>
      <c r="AB35" s="217">
        <f t="shared" si="22"/>
        <v>0</v>
      </c>
      <c r="AC35" s="217">
        <f t="shared" si="22"/>
        <v>0</v>
      </c>
      <c r="AD35" s="217">
        <f t="shared" si="22"/>
        <v>0</v>
      </c>
      <c r="AE35" s="217">
        <f t="shared" si="22"/>
        <v>0</v>
      </c>
      <c r="AF35" s="217">
        <f t="shared" si="22"/>
        <v>0</v>
      </c>
      <c r="AG35" s="217">
        <f t="shared" si="22"/>
        <v>0</v>
      </c>
      <c r="AH35" s="218">
        <f t="shared" si="14"/>
        <v>0</v>
      </c>
      <c r="AJ35" s="158"/>
      <c r="AK35" s="143"/>
      <c r="AL35" s="158"/>
    </row>
    <row r="36" spans="2:38" ht="15.75" thickBot="1" x14ac:dyDescent="0.3">
      <c r="B36" s="15"/>
      <c r="C36" s="214">
        <f>C18</f>
        <v>8</v>
      </c>
      <c r="D36" s="220">
        <f>W18</f>
        <v>0</v>
      </c>
      <c r="E36" s="220">
        <f t="shared" si="20"/>
        <v>0</v>
      </c>
      <c r="F36" s="220">
        <f t="shared" si="20"/>
        <v>0</v>
      </c>
      <c r="G36" s="215">
        <f t="shared" si="15"/>
        <v>0</v>
      </c>
      <c r="H36" s="221"/>
      <c r="I36" s="217">
        <f>IF($H18&gt;=25,$G36,IF(I$28&lt;=$H18,$G36,IF(I$28&lt;=($H18*($AD18+1)),$G36,0)))-IF(I$28-1&lt;=($H18*$AD18),$F36,0)*IF(OR($AE18=0,$AE18&gt;25),0,IF(MOD(I$28,$H18)=0,1,0))</f>
        <v>0</v>
      </c>
      <c r="J36" s="217">
        <f t="shared" ref="J36:AG36" si="23">IF($H18&gt;=25,$G36,IF(J$28&lt;=$H18,$G36,IF(J$28&lt;=($H18*($AD18+1)),$G36,0)))-IF(J$28-1&lt;=($H18*$AD18),$F36,0)*IF(OR($AE18=0,$AE18&gt;25),0,IF(MOD(J$28-1,$H18)=0,1,0))</f>
        <v>0</v>
      </c>
      <c r="K36" s="217">
        <f t="shared" si="23"/>
        <v>0</v>
      </c>
      <c r="L36" s="217">
        <f t="shared" si="23"/>
        <v>0</v>
      </c>
      <c r="M36" s="217">
        <f t="shared" si="23"/>
        <v>0</v>
      </c>
      <c r="N36" s="217">
        <f t="shared" si="23"/>
        <v>0</v>
      </c>
      <c r="O36" s="217">
        <f t="shared" si="23"/>
        <v>0</v>
      </c>
      <c r="P36" s="217">
        <f t="shared" si="23"/>
        <v>0</v>
      </c>
      <c r="Q36" s="217">
        <f t="shared" si="23"/>
        <v>0</v>
      </c>
      <c r="R36" s="217">
        <f t="shared" si="23"/>
        <v>0</v>
      </c>
      <c r="S36" s="217">
        <f t="shared" si="23"/>
        <v>0</v>
      </c>
      <c r="T36" s="217">
        <f t="shared" si="23"/>
        <v>0</v>
      </c>
      <c r="U36" s="217">
        <f t="shared" si="23"/>
        <v>0</v>
      </c>
      <c r="V36" s="217">
        <f t="shared" si="23"/>
        <v>0</v>
      </c>
      <c r="W36" s="217">
        <f t="shared" si="23"/>
        <v>0</v>
      </c>
      <c r="X36" s="217">
        <f t="shared" si="23"/>
        <v>0</v>
      </c>
      <c r="Y36" s="217">
        <f t="shared" si="23"/>
        <v>0</v>
      </c>
      <c r="Z36" s="217">
        <f t="shared" si="23"/>
        <v>0</v>
      </c>
      <c r="AA36" s="217">
        <f t="shared" si="23"/>
        <v>0</v>
      </c>
      <c r="AB36" s="217">
        <f t="shared" si="23"/>
        <v>0</v>
      </c>
      <c r="AC36" s="217">
        <f t="shared" si="23"/>
        <v>0</v>
      </c>
      <c r="AD36" s="217">
        <f t="shared" si="23"/>
        <v>0</v>
      </c>
      <c r="AE36" s="217">
        <f t="shared" si="23"/>
        <v>0</v>
      </c>
      <c r="AF36" s="217">
        <f t="shared" si="23"/>
        <v>0</v>
      </c>
      <c r="AG36" s="217">
        <f t="shared" si="23"/>
        <v>0</v>
      </c>
      <c r="AH36" s="218">
        <f t="shared" si="14"/>
        <v>0</v>
      </c>
      <c r="AJ36" s="158"/>
      <c r="AK36" s="143"/>
      <c r="AL36" s="158"/>
    </row>
    <row r="37" spans="2:38" ht="15.75" thickBot="1" x14ac:dyDescent="0.3">
      <c r="B37" s="15"/>
      <c r="C37" s="214">
        <f>C19</f>
        <v>9</v>
      </c>
      <c r="D37" s="220">
        <f>W19</f>
        <v>0</v>
      </c>
      <c r="E37" s="220">
        <f t="shared" si="20"/>
        <v>0</v>
      </c>
      <c r="F37" s="220">
        <f t="shared" si="20"/>
        <v>0</v>
      </c>
      <c r="G37" s="215">
        <f t="shared" si="15"/>
        <v>0</v>
      </c>
      <c r="H37" s="221"/>
      <c r="I37" s="217">
        <f>IF($H19&gt;=25,$G37,IF(I$28&lt;=$H19,$G37,IF(I$28&lt;=($H19*($AD19+1)),$G37,0)))-IF(I$28-1&lt;=($H19*$AD19),$F37,0)*IF(OR($AE19=0,$AE19&gt;25),0,IF(MOD(I$28,$H19)=0,1,0))</f>
        <v>0</v>
      </c>
      <c r="J37" s="217">
        <f t="shared" ref="J37:AG37" si="24">IF($H19&gt;=25,$G37,IF(J$28&lt;=$H19,$G37,IF(J$28&lt;=($H19*($AD19+1)),$G37,0)))-IF(J$28-1&lt;=($H19*$AD19),$F37,0)*IF(OR($AE19=0,$AE19&gt;25),0,IF(MOD(J$28-1,$H19)=0,1,0))</f>
        <v>0</v>
      </c>
      <c r="K37" s="217">
        <f t="shared" si="24"/>
        <v>0</v>
      </c>
      <c r="L37" s="217">
        <f t="shared" si="24"/>
        <v>0</v>
      </c>
      <c r="M37" s="217">
        <f t="shared" si="24"/>
        <v>0</v>
      </c>
      <c r="N37" s="217">
        <f t="shared" si="24"/>
        <v>0</v>
      </c>
      <c r="O37" s="217">
        <f t="shared" si="24"/>
        <v>0</v>
      </c>
      <c r="P37" s="217">
        <f t="shared" si="24"/>
        <v>0</v>
      </c>
      <c r="Q37" s="217">
        <f t="shared" si="24"/>
        <v>0</v>
      </c>
      <c r="R37" s="217">
        <f t="shared" si="24"/>
        <v>0</v>
      </c>
      <c r="S37" s="217">
        <f t="shared" si="24"/>
        <v>0</v>
      </c>
      <c r="T37" s="217">
        <f t="shared" si="24"/>
        <v>0</v>
      </c>
      <c r="U37" s="217">
        <f t="shared" si="24"/>
        <v>0</v>
      </c>
      <c r="V37" s="217">
        <f t="shared" si="24"/>
        <v>0</v>
      </c>
      <c r="W37" s="217">
        <f t="shared" si="24"/>
        <v>0</v>
      </c>
      <c r="X37" s="217">
        <f t="shared" si="24"/>
        <v>0</v>
      </c>
      <c r="Y37" s="217">
        <f t="shared" si="24"/>
        <v>0</v>
      </c>
      <c r="Z37" s="217">
        <f t="shared" si="24"/>
        <v>0</v>
      </c>
      <c r="AA37" s="217">
        <f t="shared" si="24"/>
        <v>0</v>
      </c>
      <c r="AB37" s="217">
        <f t="shared" si="24"/>
        <v>0</v>
      </c>
      <c r="AC37" s="217">
        <f t="shared" si="24"/>
        <v>0</v>
      </c>
      <c r="AD37" s="217">
        <f t="shared" si="24"/>
        <v>0</v>
      </c>
      <c r="AE37" s="217">
        <f t="shared" si="24"/>
        <v>0</v>
      </c>
      <c r="AF37" s="217">
        <f t="shared" si="24"/>
        <v>0</v>
      </c>
      <c r="AG37" s="217">
        <f t="shared" si="24"/>
        <v>0</v>
      </c>
      <c r="AH37" s="218">
        <f t="shared" si="14"/>
        <v>0</v>
      </c>
      <c r="AJ37" s="158"/>
      <c r="AK37" s="143"/>
      <c r="AL37" s="158"/>
    </row>
    <row r="38" spans="2:38" ht="15.75" thickBot="1" x14ac:dyDescent="0.3">
      <c r="B38" s="15"/>
      <c r="C38" s="214">
        <f>C20</f>
        <v>10</v>
      </c>
      <c r="D38" s="220">
        <f>W20</f>
        <v>0</v>
      </c>
      <c r="E38" s="220">
        <f t="shared" si="20"/>
        <v>0</v>
      </c>
      <c r="F38" s="220">
        <f t="shared" si="20"/>
        <v>0</v>
      </c>
      <c r="G38" s="215">
        <f t="shared" si="15"/>
        <v>0</v>
      </c>
      <c r="H38" s="221"/>
      <c r="I38" s="217">
        <f>IF($H20&gt;=25,$G38,IF(I$28&lt;=$H20,$G38,IF(I$28&lt;=($H20*($AD20+1)),$G38,0)))-IF(I$28-1&lt;=($H20*$AD20),$F38,0)*IF(OR($AE20=0,$AE20&gt;25),0,IF(MOD(I$28,$H20)=0,1,0))</f>
        <v>0</v>
      </c>
      <c r="J38" s="217">
        <f t="shared" ref="J38:AG38" si="25">IF($H20&gt;=25,$G38,IF(J$28&lt;=$H20,$G38,IF(J$28&lt;=($H20*($AD20+1)),$G38,0)))-IF(J$28-1&lt;=($H20*$AD20),$F38,0)*IF(OR($AE20=0,$AE20&gt;25),0,IF(MOD(J$28-1,$H20)=0,1,0))</f>
        <v>0</v>
      </c>
      <c r="K38" s="217">
        <f t="shared" si="25"/>
        <v>0</v>
      </c>
      <c r="L38" s="217">
        <f t="shared" si="25"/>
        <v>0</v>
      </c>
      <c r="M38" s="217">
        <f t="shared" si="25"/>
        <v>0</v>
      </c>
      <c r="N38" s="217">
        <f t="shared" si="25"/>
        <v>0</v>
      </c>
      <c r="O38" s="217">
        <f t="shared" si="25"/>
        <v>0</v>
      </c>
      <c r="P38" s="217">
        <f t="shared" si="25"/>
        <v>0</v>
      </c>
      <c r="Q38" s="217">
        <f t="shared" si="25"/>
        <v>0</v>
      </c>
      <c r="R38" s="217">
        <f t="shared" si="25"/>
        <v>0</v>
      </c>
      <c r="S38" s="217">
        <f t="shared" si="25"/>
        <v>0</v>
      </c>
      <c r="T38" s="217">
        <f t="shared" si="25"/>
        <v>0</v>
      </c>
      <c r="U38" s="217">
        <f t="shared" si="25"/>
        <v>0</v>
      </c>
      <c r="V38" s="217">
        <f t="shared" si="25"/>
        <v>0</v>
      </c>
      <c r="W38" s="217">
        <f t="shared" si="25"/>
        <v>0</v>
      </c>
      <c r="X38" s="217">
        <f t="shared" si="25"/>
        <v>0</v>
      </c>
      <c r="Y38" s="217">
        <f t="shared" si="25"/>
        <v>0</v>
      </c>
      <c r="Z38" s="217">
        <f t="shared" si="25"/>
        <v>0</v>
      </c>
      <c r="AA38" s="217">
        <f t="shared" si="25"/>
        <v>0</v>
      </c>
      <c r="AB38" s="217">
        <f t="shared" si="25"/>
        <v>0</v>
      </c>
      <c r="AC38" s="217">
        <f t="shared" si="25"/>
        <v>0</v>
      </c>
      <c r="AD38" s="217">
        <f t="shared" si="25"/>
        <v>0</v>
      </c>
      <c r="AE38" s="217">
        <f t="shared" si="25"/>
        <v>0</v>
      </c>
      <c r="AF38" s="217">
        <f t="shared" si="25"/>
        <v>0</v>
      </c>
      <c r="AG38" s="217">
        <f t="shared" si="25"/>
        <v>0</v>
      </c>
      <c r="AH38" s="218">
        <f t="shared" si="14"/>
        <v>0</v>
      </c>
      <c r="AJ38" s="158"/>
      <c r="AK38" s="143"/>
      <c r="AL38" s="158"/>
    </row>
    <row r="39" spans="2:38" ht="15.75" thickBot="1" x14ac:dyDescent="0.3">
      <c r="B39" s="15"/>
      <c r="C39" s="214"/>
      <c r="D39" s="222"/>
      <c r="E39" s="222"/>
      <c r="F39" s="222"/>
      <c r="G39" s="219"/>
      <c r="H39" s="223" t="s">
        <v>67</v>
      </c>
      <c r="I39" s="224">
        <f>SUM(I29:I38)</f>
        <v>0</v>
      </c>
      <c r="J39" s="224">
        <f t="shared" ref="J39:AG39" si="26">SUM(J29:J38)</f>
        <v>0</v>
      </c>
      <c r="K39" s="224">
        <f t="shared" si="26"/>
        <v>0</v>
      </c>
      <c r="L39" s="224">
        <f t="shared" si="26"/>
        <v>0</v>
      </c>
      <c r="M39" s="224">
        <f t="shared" si="26"/>
        <v>0</v>
      </c>
      <c r="N39" s="224">
        <f t="shared" si="26"/>
        <v>0</v>
      </c>
      <c r="O39" s="224">
        <f t="shared" si="26"/>
        <v>0</v>
      </c>
      <c r="P39" s="224">
        <f t="shared" si="26"/>
        <v>0</v>
      </c>
      <c r="Q39" s="224">
        <f t="shared" si="26"/>
        <v>0</v>
      </c>
      <c r="R39" s="224">
        <f t="shared" si="26"/>
        <v>0</v>
      </c>
      <c r="S39" s="224">
        <f t="shared" si="26"/>
        <v>0</v>
      </c>
      <c r="T39" s="224">
        <f t="shared" si="26"/>
        <v>0</v>
      </c>
      <c r="U39" s="224">
        <f t="shared" si="26"/>
        <v>0</v>
      </c>
      <c r="V39" s="224">
        <f t="shared" si="26"/>
        <v>0</v>
      </c>
      <c r="W39" s="224">
        <f t="shared" si="26"/>
        <v>0</v>
      </c>
      <c r="X39" s="224">
        <f t="shared" si="26"/>
        <v>0</v>
      </c>
      <c r="Y39" s="224">
        <f t="shared" si="26"/>
        <v>0</v>
      </c>
      <c r="Z39" s="224">
        <f t="shared" si="26"/>
        <v>0</v>
      </c>
      <c r="AA39" s="224">
        <f t="shared" si="26"/>
        <v>0</v>
      </c>
      <c r="AB39" s="224">
        <f t="shared" si="26"/>
        <v>0</v>
      </c>
      <c r="AC39" s="224">
        <f t="shared" si="26"/>
        <v>0</v>
      </c>
      <c r="AD39" s="224">
        <f t="shared" si="26"/>
        <v>0</v>
      </c>
      <c r="AE39" s="224">
        <f t="shared" si="26"/>
        <v>0</v>
      </c>
      <c r="AF39" s="224">
        <f t="shared" si="26"/>
        <v>0</v>
      </c>
      <c r="AG39" s="224">
        <f t="shared" si="26"/>
        <v>0</v>
      </c>
      <c r="AH39" s="225">
        <f t="shared" ref="AH39" si="27">SUM(AH29:AH38)</f>
        <v>0</v>
      </c>
      <c r="AJ39" s="158"/>
      <c r="AK39" s="143"/>
      <c r="AL39" s="158"/>
    </row>
    <row r="40" spans="2:38" ht="15.75" thickBot="1" x14ac:dyDescent="0.3">
      <c r="B40" s="15"/>
      <c r="C40" s="214"/>
      <c r="D40" s="226"/>
      <c r="E40" s="226"/>
      <c r="F40" s="226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7"/>
      <c r="AJ40" s="158"/>
      <c r="AK40" s="143"/>
      <c r="AL40" s="158"/>
    </row>
    <row r="41" spans="2:38" ht="28.5" customHeight="1" thickBot="1" x14ac:dyDescent="0.3">
      <c r="B41" s="15"/>
      <c r="C41" s="210" t="s">
        <v>65</v>
      </c>
      <c r="D41" s="228" t="s">
        <v>264</v>
      </c>
      <c r="E41" s="229"/>
      <c r="F41" s="229"/>
      <c r="G41" s="615" t="s">
        <v>265</v>
      </c>
      <c r="H41" s="615"/>
      <c r="I41" s="212">
        <v>1</v>
      </c>
      <c r="J41" s="212">
        <v>2</v>
      </c>
      <c r="K41" s="212">
        <v>3</v>
      </c>
      <c r="L41" s="212">
        <v>4</v>
      </c>
      <c r="M41" s="212">
        <v>5</v>
      </c>
      <c r="N41" s="212">
        <v>6</v>
      </c>
      <c r="O41" s="212">
        <v>7</v>
      </c>
      <c r="P41" s="212">
        <v>8</v>
      </c>
      <c r="Q41" s="212">
        <v>9</v>
      </c>
      <c r="R41" s="212">
        <v>10</v>
      </c>
      <c r="S41" s="212">
        <v>11</v>
      </c>
      <c r="T41" s="212">
        <v>12</v>
      </c>
      <c r="U41" s="212">
        <v>13</v>
      </c>
      <c r="V41" s="212">
        <v>14</v>
      </c>
      <c r="W41" s="212">
        <v>15</v>
      </c>
      <c r="X41" s="212">
        <v>16</v>
      </c>
      <c r="Y41" s="212">
        <v>17</v>
      </c>
      <c r="Z41" s="212">
        <v>18</v>
      </c>
      <c r="AA41" s="212">
        <v>19</v>
      </c>
      <c r="AB41" s="212">
        <v>20</v>
      </c>
      <c r="AC41" s="212">
        <v>21</v>
      </c>
      <c r="AD41" s="212">
        <v>22</v>
      </c>
      <c r="AE41" s="212">
        <v>23</v>
      </c>
      <c r="AF41" s="212">
        <v>24</v>
      </c>
      <c r="AG41" s="212">
        <v>25</v>
      </c>
      <c r="AH41" s="213" t="s">
        <v>66</v>
      </c>
      <c r="AJ41" s="158"/>
      <c r="AK41" s="143"/>
      <c r="AL41" s="158"/>
    </row>
    <row r="42" spans="2:38" ht="15.75" thickBot="1" x14ac:dyDescent="0.3">
      <c r="B42" s="15"/>
      <c r="C42" s="230">
        <f t="shared" ref="C42:C51" si="28">C29</f>
        <v>1</v>
      </c>
      <c r="D42" s="231">
        <f>V10</f>
        <v>0</v>
      </c>
      <c r="E42" s="232"/>
      <c r="F42" s="232"/>
      <c r="G42" s="231">
        <f>IF(D42="","",D42-E42-F42)</f>
        <v>0</v>
      </c>
      <c r="H42" s="219"/>
      <c r="I42" s="233">
        <f t="shared" ref="I42:AG42" si="29">IF($H10&gt;=25,$G42,IF(I$41&lt;=$H10,$G42,IF(I$41&lt;=($H10*($AD10+1)),$G42,0)))</f>
        <v>0</v>
      </c>
      <c r="J42" s="233">
        <f t="shared" si="29"/>
        <v>0</v>
      </c>
      <c r="K42" s="233">
        <f t="shared" si="29"/>
        <v>0</v>
      </c>
      <c r="L42" s="233">
        <f t="shared" si="29"/>
        <v>0</v>
      </c>
      <c r="M42" s="233">
        <f t="shared" si="29"/>
        <v>0</v>
      </c>
      <c r="N42" s="233">
        <f t="shared" si="29"/>
        <v>0</v>
      </c>
      <c r="O42" s="233">
        <f t="shared" si="29"/>
        <v>0</v>
      </c>
      <c r="P42" s="233">
        <f t="shared" si="29"/>
        <v>0</v>
      </c>
      <c r="Q42" s="233">
        <f t="shared" si="29"/>
        <v>0</v>
      </c>
      <c r="R42" s="233">
        <f t="shared" si="29"/>
        <v>0</v>
      </c>
      <c r="S42" s="233">
        <f t="shared" si="29"/>
        <v>0</v>
      </c>
      <c r="T42" s="233">
        <f t="shared" si="29"/>
        <v>0</v>
      </c>
      <c r="U42" s="233">
        <f t="shared" si="29"/>
        <v>0</v>
      </c>
      <c r="V42" s="233">
        <f t="shared" si="29"/>
        <v>0</v>
      </c>
      <c r="W42" s="233">
        <f t="shared" si="29"/>
        <v>0</v>
      </c>
      <c r="X42" s="233">
        <f t="shared" si="29"/>
        <v>0</v>
      </c>
      <c r="Y42" s="233">
        <f t="shared" si="29"/>
        <v>0</v>
      </c>
      <c r="Z42" s="233">
        <f t="shared" si="29"/>
        <v>0</v>
      </c>
      <c r="AA42" s="233">
        <f t="shared" si="29"/>
        <v>0</v>
      </c>
      <c r="AB42" s="233">
        <f t="shared" si="29"/>
        <v>0</v>
      </c>
      <c r="AC42" s="233">
        <f t="shared" si="29"/>
        <v>0</v>
      </c>
      <c r="AD42" s="233">
        <f t="shared" si="29"/>
        <v>0</v>
      </c>
      <c r="AE42" s="233">
        <f t="shared" si="29"/>
        <v>0</v>
      </c>
      <c r="AF42" s="233">
        <f t="shared" si="29"/>
        <v>0</v>
      </c>
      <c r="AG42" s="233">
        <f t="shared" si="29"/>
        <v>0</v>
      </c>
      <c r="AH42" s="234">
        <f t="shared" ref="AH42:AH50" si="30">SUM(I42:AG42)</f>
        <v>0</v>
      </c>
      <c r="AJ42" s="158"/>
      <c r="AK42" s="143"/>
      <c r="AL42" s="158"/>
    </row>
    <row r="43" spans="2:38" ht="15.75" thickBot="1" x14ac:dyDescent="0.3">
      <c r="B43" s="15"/>
      <c r="C43" s="230">
        <f t="shared" si="28"/>
        <v>2</v>
      </c>
      <c r="D43" s="231">
        <f>V11</f>
        <v>0</v>
      </c>
      <c r="E43" s="232"/>
      <c r="F43" s="232"/>
      <c r="G43" s="231">
        <f t="shared" ref="G43:G51" si="31">IF(D43="","",D43-E43-F43)</f>
        <v>0</v>
      </c>
      <c r="H43" s="219"/>
      <c r="I43" s="233">
        <f t="shared" ref="I43:AG43" si="32">IF($H11&gt;=25,$G43,IF(I$41&lt;=$H11,$G43,IF(I$41&lt;=($H11*($AD11+1)),$G43,0)))</f>
        <v>0</v>
      </c>
      <c r="J43" s="233">
        <f t="shared" si="32"/>
        <v>0</v>
      </c>
      <c r="K43" s="233">
        <f t="shared" si="32"/>
        <v>0</v>
      </c>
      <c r="L43" s="233">
        <f t="shared" si="32"/>
        <v>0</v>
      </c>
      <c r="M43" s="233">
        <f t="shared" si="32"/>
        <v>0</v>
      </c>
      <c r="N43" s="233">
        <f t="shared" si="32"/>
        <v>0</v>
      </c>
      <c r="O43" s="233">
        <f t="shared" si="32"/>
        <v>0</v>
      </c>
      <c r="P43" s="233">
        <f t="shared" si="32"/>
        <v>0</v>
      </c>
      <c r="Q43" s="233">
        <f t="shared" si="32"/>
        <v>0</v>
      </c>
      <c r="R43" s="233">
        <f t="shared" si="32"/>
        <v>0</v>
      </c>
      <c r="S43" s="233">
        <f t="shared" si="32"/>
        <v>0</v>
      </c>
      <c r="T43" s="233">
        <f t="shared" si="32"/>
        <v>0</v>
      </c>
      <c r="U43" s="233">
        <f t="shared" si="32"/>
        <v>0</v>
      </c>
      <c r="V43" s="233">
        <f t="shared" si="32"/>
        <v>0</v>
      </c>
      <c r="W43" s="233">
        <f t="shared" si="32"/>
        <v>0</v>
      </c>
      <c r="X43" s="233">
        <f t="shared" si="32"/>
        <v>0</v>
      </c>
      <c r="Y43" s="233">
        <f t="shared" si="32"/>
        <v>0</v>
      </c>
      <c r="Z43" s="233">
        <f t="shared" si="32"/>
        <v>0</v>
      </c>
      <c r="AA43" s="233">
        <f t="shared" si="32"/>
        <v>0</v>
      </c>
      <c r="AB43" s="233">
        <f t="shared" si="32"/>
        <v>0</v>
      </c>
      <c r="AC43" s="233">
        <f t="shared" si="32"/>
        <v>0</v>
      </c>
      <c r="AD43" s="233">
        <f t="shared" si="32"/>
        <v>0</v>
      </c>
      <c r="AE43" s="233">
        <f t="shared" si="32"/>
        <v>0</v>
      </c>
      <c r="AF43" s="233">
        <f t="shared" si="32"/>
        <v>0</v>
      </c>
      <c r="AG43" s="233">
        <f t="shared" si="32"/>
        <v>0</v>
      </c>
      <c r="AH43" s="234">
        <f t="shared" si="30"/>
        <v>0</v>
      </c>
      <c r="AJ43" s="158"/>
      <c r="AK43" s="143"/>
      <c r="AL43" s="158"/>
    </row>
    <row r="44" spans="2:38" ht="15.75" thickBot="1" x14ac:dyDescent="0.3">
      <c r="B44" s="15"/>
      <c r="C44" s="230">
        <f t="shared" si="28"/>
        <v>3</v>
      </c>
      <c r="D44" s="231">
        <f>V12</f>
        <v>0</v>
      </c>
      <c r="E44" s="232"/>
      <c r="F44" s="232"/>
      <c r="G44" s="231">
        <f t="shared" si="31"/>
        <v>0</v>
      </c>
      <c r="H44" s="219"/>
      <c r="I44" s="233">
        <f t="shared" ref="I44:AG44" si="33">IF($H12&gt;=25,$G44,IF(I$41&lt;=$H12,$G44,IF(I$41&lt;=($H12*($AD12+1)),$G44,0)))</f>
        <v>0</v>
      </c>
      <c r="J44" s="233">
        <f t="shared" si="33"/>
        <v>0</v>
      </c>
      <c r="K44" s="233">
        <f t="shared" si="33"/>
        <v>0</v>
      </c>
      <c r="L44" s="233">
        <f t="shared" si="33"/>
        <v>0</v>
      </c>
      <c r="M44" s="233">
        <f t="shared" si="33"/>
        <v>0</v>
      </c>
      <c r="N44" s="233">
        <f t="shared" si="33"/>
        <v>0</v>
      </c>
      <c r="O44" s="233">
        <f t="shared" si="33"/>
        <v>0</v>
      </c>
      <c r="P44" s="233">
        <f t="shared" si="33"/>
        <v>0</v>
      </c>
      <c r="Q44" s="233">
        <f t="shared" si="33"/>
        <v>0</v>
      </c>
      <c r="R44" s="233">
        <f t="shared" si="33"/>
        <v>0</v>
      </c>
      <c r="S44" s="233">
        <f t="shared" si="33"/>
        <v>0</v>
      </c>
      <c r="T44" s="233">
        <f t="shared" si="33"/>
        <v>0</v>
      </c>
      <c r="U44" s="233">
        <f t="shared" si="33"/>
        <v>0</v>
      </c>
      <c r="V44" s="233">
        <f t="shared" si="33"/>
        <v>0</v>
      </c>
      <c r="W44" s="233">
        <f t="shared" si="33"/>
        <v>0</v>
      </c>
      <c r="X44" s="233">
        <f t="shared" si="33"/>
        <v>0</v>
      </c>
      <c r="Y44" s="233">
        <f t="shared" si="33"/>
        <v>0</v>
      </c>
      <c r="Z44" s="233">
        <f t="shared" si="33"/>
        <v>0</v>
      </c>
      <c r="AA44" s="233">
        <f t="shared" si="33"/>
        <v>0</v>
      </c>
      <c r="AB44" s="233">
        <f t="shared" si="33"/>
        <v>0</v>
      </c>
      <c r="AC44" s="233">
        <f t="shared" si="33"/>
        <v>0</v>
      </c>
      <c r="AD44" s="233">
        <f t="shared" si="33"/>
        <v>0</v>
      </c>
      <c r="AE44" s="233">
        <f t="shared" si="33"/>
        <v>0</v>
      </c>
      <c r="AF44" s="233">
        <f t="shared" si="33"/>
        <v>0</v>
      </c>
      <c r="AG44" s="233">
        <f t="shared" si="33"/>
        <v>0</v>
      </c>
      <c r="AH44" s="234">
        <f t="shared" si="30"/>
        <v>0</v>
      </c>
      <c r="AJ44" s="158"/>
      <c r="AK44" s="143"/>
      <c r="AL44" s="158"/>
    </row>
    <row r="45" spans="2:38" ht="15.75" thickBot="1" x14ac:dyDescent="0.3">
      <c r="B45" s="15"/>
      <c r="C45" s="230">
        <f t="shared" si="28"/>
        <v>4</v>
      </c>
      <c r="D45" s="231">
        <f>V13</f>
        <v>0</v>
      </c>
      <c r="E45" s="232"/>
      <c r="F45" s="232"/>
      <c r="G45" s="231">
        <f t="shared" si="31"/>
        <v>0</v>
      </c>
      <c r="H45" s="219"/>
      <c r="I45" s="233">
        <f t="shared" ref="I45:AG45" si="34">IF($H13&gt;=25,$G45,IF(I$41&lt;=$H13,$G45,IF(I$41&lt;=($H13*($AD13+1)),$G45,0)))</f>
        <v>0</v>
      </c>
      <c r="J45" s="233">
        <f t="shared" si="34"/>
        <v>0</v>
      </c>
      <c r="K45" s="233">
        <f t="shared" si="34"/>
        <v>0</v>
      </c>
      <c r="L45" s="233">
        <f t="shared" si="34"/>
        <v>0</v>
      </c>
      <c r="M45" s="233">
        <f t="shared" si="34"/>
        <v>0</v>
      </c>
      <c r="N45" s="233">
        <f t="shared" si="34"/>
        <v>0</v>
      </c>
      <c r="O45" s="233">
        <f t="shared" si="34"/>
        <v>0</v>
      </c>
      <c r="P45" s="233">
        <f t="shared" si="34"/>
        <v>0</v>
      </c>
      <c r="Q45" s="233">
        <f t="shared" si="34"/>
        <v>0</v>
      </c>
      <c r="R45" s="233">
        <f t="shared" si="34"/>
        <v>0</v>
      </c>
      <c r="S45" s="233">
        <f t="shared" si="34"/>
        <v>0</v>
      </c>
      <c r="T45" s="233">
        <f t="shared" si="34"/>
        <v>0</v>
      </c>
      <c r="U45" s="233">
        <f t="shared" si="34"/>
        <v>0</v>
      </c>
      <c r="V45" s="233">
        <f t="shared" si="34"/>
        <v>0</v>
      </c>
      <c r="W45" s="233">
        <f t="shared" si="34"/>
        <v>0</v>
      </c>
      <c r="X45" s="233">
        <f t="shared" si="34"/>
        <v>0</v>
      </c>
      <c r="Y45" s="233">
        <f t="shared" si="34"/>
        <v>0</v>
      </c>
      <c r="Z45" s="233">
        <f t="shared" si="34"/>
        <v>0</v>
      </c>
      <c r="AA45" s="233">
        <f t="shared" si="34"/>
        <v>0</v>
      </c>
      <c r="AB45" s="233">
        <f t="shared" si="34"/>
        <v>0</v>
      </c>
      <c r="AC45" s="233">
        <f t="shared" si="34"/>
        <v>0</v>
      </c>
      <c r="AD45" s="233">
        <f t="shared" si="34"/>
        <v>0</v>
      </c>
      <c r="AE45" s="233">
        <f t="shared" si="34"/>
        <v>0</v>
      </c>
      <c r="AF45" s="233">
        <f t="shared" si="34"/>
        <v>0</v>
      </c>
      <c r="AG45" s="233">
        <f t="shared" si="34"/>
        <v>0</v>
      </c>
      <c r="AH45" s="234">
        <f t="shared" si="30"/>
        <v>0</v>
      </c>
      <c r="AJ45" s="158"/>
      <c r="AK45" s="143"/>
      <c r="AL45" s="158"/>
    </row>
    <row r="46" spans="2:38" ht="15.75" thickBot="1" x14ac:dyDescent="0.3">
      <c r="B46" s="15"/>
      <c r="C46" s="235">
        <f t="shared" si="28"/>
        <v>5</v>
      </c>
      <c r="D46" s="231">
        <f>V14</f>
        <v>0</v>
      </c>
      <c r="E46" s="232"/>
      <c r="F46" s="232"/>
      <c r="G46" s="231">
        <f t="shared" si="31"/>
        <v>0</v>
      </c>
      <c r="H46" s="219"/>
      <c r="I46" s="233">
        <f t="shared" ref="I46:AG46" si="35">IF($H14&gt;=25,$G46,IF(I$41&lt;=$H14,$G46,IF(I$41&lt;=($H14*($AD14+1)),$G46,0)))</f>
        <v>0</v>
      </c>
      <c r="J46" s="233">
        <f t="shared" si="35"/>
        <v>0</v>
      </c>
      <c r="K46" s="233">
        <f t="shared" si="35"/>
        <v>0</v>
      </c>
      <c r="L46" s="233">
        <f t="shared" si="35"/>
        <v>0</v>
      </c>
      <c r="M46" s="233">
        <f t="shared" si="35"/>
        <v>0</v>
      </c>
      <c r="N46" s="233">
        <f t="shared" si="35"/>
        <v>0</v>
      </c>
      <c r="O46" s="233">
        <f t="shared" si="35"/>
        <v>0</v>
      </c>
      <c r="P46" s="233">
        <f t="shared" si="35"/>
        <v>0</v>
      </c>
      <c r="Q46" s="233">
        <f t="shared" si="35"/>
        <v>0</v>
      </c>
      <c r="R46" s="233">
        <f t="shared" si="35"/>
        <v>0</v>
      </c>
      <c r="S46" s="233">
        <f t="shared" si="35"/>
        <v>0</v>
      </c>
      <c r="T46" s="233">
        <f t="shared" si="35"/>
        <v>0</v>
      </c>
      <c r="U46" s="233">
        <f t="shared" si="35"/>
        <v>0</v>
      </c>
      <c r="V46" s="233">
        <f t="shared" si="35"/>
        <v>0</v>
      </c>
      <c r="W46" s="233">
        <f t="shared" si="35"/>
        <v>0</v>
      </c>
      <c r="X46" s="233">
        <f t="shared" si="35"/>
        <v>0</v>
      </c>
      <c r="Y46" s="233">
        <f t="shared" si="35"/>
        <v>0</v>
      </c>
      <c r="Z46" s="233">
        <f t="shared" si="35"/>
        <v>0</v>
      </c>
      <c r="AA46" s="233">
        <f t="shared" si="35"/>
        <v>0</v>
      </c>
      <c r="AB46" s="233">
        <f t="shared" si="35"/>
        <v>0</v>
      </c>
      <c r="AC46" s="233">
        <f t="shared" si="35"/>
        <v>0</v>
      </c>
      <c r="AD46" s="233">
        <f t="shared" si="35"/>
        <v>0</v>
      </c>
      <c r="AE46" s="233">
        <f t="shared" si="35"/>
        <v>0</v>
      </c>
      <c r="AF46" s="233">
        <f t="shared" si="35"/>
        <v>0</v>
      </c>
      <c r="AG46" s="233">
        <f t="shared" si="35"/>
        <v>0</v>
      </c>
      <c r="AH46" s="234">
        <f t="shared" si="30"/>
        <v>0</v>
      </c>
      <c r="AJ46" s="158"/>
      <c r="AK46" s="143"/>
      <c r="AL46" s="158"/>
    </row>
    <row r="47" spans="2:38" ht="15.75" thickBot="1" x14ac:dyDescent="0.3">
      <c r="B47" s="15"/>
      <c r="C47" s="235">
        <f t="shared" si="28"/>
        <v>6</v>
      </c>
      <c r="D47" s="231">
        <f>V16</f>
        <v>0</v>
      </c>
      <c r="E47" s="236"/>
      <c r="F47" s="236"/>
      <c r="G47" s="231">
        <f t="shared" si="31"/>
        <v>0</v>
      </c>
      <c r="H47" s="221"/>
      <c r="I47" s="233">
        <f t="shared" ref="I47:AG47" si="36">IF($H16&gt;=25,$G47,IF(I$41&lt;=$H16,$G47,IF(I$41&lt;=($H16*($AD16+1)),$G47,0)))</f>
        <v>0</v>
      </c>
      <c r="J47" s="233">
        <f t="shared" si="36"/>
        <v>0</v>
      </c>
      <c r="K47" s="233">
        <f t="shared" si="36"/>
        <v>0</v>
      </c>
      <c r="L47" s="233">
        <f t="shared" si="36"/>
        <v>0</v>
      </c>
      <c r="M47" s="233">
        <f t="shared" si="36"/>
        <v>0</v>
      </c>
      <c r="N47" s="233">
        <f t="shared" si="36"/>
        <v>0</v>
      </c>
      <c r="O47" s="233">
        <f t="shared" si="36"/>
        <v>0</v>
      </c>
      <c r="P47" s="233">
        <f t="shared" si="36"/>
        <v>0</v>
      </c>
      <c r="Q47" s="233">
        <f t="shared" si="36"/>
        <v>0</v>
      </c>
      <c r="R47" s="233">
        <f t="shared" si="36"/>
        <v>0</v>
      </c>
      <c r="S47" s="233">
        <f t="shared" si="36"/>
        <v>0</v>
      </c>
      <c r="T47" s="233">
        <f t="shared" si="36"/>
        <v>0</v>
      </c>
      <c r="U47" s="233">
        <f t="shared" si="36"/>
        <v>0</v>
      </c>
      <c r="V47" s="233">
        <f t="shared" si="36"/>
        <v>0</v>
      </c>
      <c r="W47" s="233">
        <f t="shared" si="36"/>
        <v>0</v>
      </c>
      <c r="X47" s="233">
        <f t="shared" si="36"/>
        <v>0</v>
      </c>
      <c r="Y47" s="233">
        <f t="shared" si="36"/>
        <v>0</v>
      </c>
      <c r="Z47" s="233">
        <f t="shared" si="36"/>
        <v>0</v>
      </c>
      <c r="AA47" s="233">
        <f t="shared" si="36"/>
        <v>0</v>
      </c>
      <c r="AB47" s="233">
        <f t="shared" si="36"/>
        <v>0</v>
      </c>
      <c r="AC47" s="233">
        <f t="shared" si="36"/>
        <v>0</v>
      </c>
      <c r="AD47" s="233">
        <f t="shared" si="36"/>
        <v>0</v>
      </c>
      <c r="AE47" s="233">
        <f t="shared" si="36"/>
        <v>0</v>
      </c>
      <c r="AF47" s="233">
        <f t="shared" si="36"/>
        <v>0</v>
      </c>
      <c r="AG47" s="233">
        <f t="shared" si="36"/>
        <v>0</v>
      </c>
      <c r="AH47" s="234">
        <f t="shared" si="30"/>
        <v>0</v>
      </c>
      <c r="AJ47" s="158"/>
      <c r="AK47" s="143"/>
      <c r="AL47" s="158"/>
    </row>
    <row r="48" spans="2:38" ht="15.75" thickBot="1" x14ac:dyDescent="0.3">
      <c r="B48" s="15"/>
      <c r="C48" s="235">
        <f t="shared" si="28"/>
        <v>7</v>
      </c>
      <c r="D48" s="231">
        <f>V17</f>
        <v>0</v>
      </c>
      <c r="E48" s="236"/>
      <c r="F48" s="236"/>
      <c r="G48" s="231">
        <f t="shared" si="31"/>
        <v>0</v>
      </c>
      <c r="H48" s="221"/>
      <c r="I48" s="233">
        <f t="shared" ref="I48:AG48" si="37">IF($H17&gt;=25,$G48,IF(I$41&lt;=$H17,$G48,IF(I$41&lt;=($H17*($AD17+1)),$G48,0)))</f>
        <v>0</v>
      </c>
      <c r="J48" s="233">
        <f t="shared" si="37"/>
        <v>0</v>
      </c>
      <c r="K48" s="233">
        <f t="shared" si="37"/>
        <v>0</v>
      </c>
      <c r="L48" s="233">
        <f t="shared" si="37"/>
        <v>0</v>
      </c>
      <c r="M48" s="233">
        <f t="shared" si="37"/>
        <v>0</v>
      </c>
      <c r="N48" s="233">
        <f t="shared" si="37"/>
        <v>0</v>
      </c>
      <c r="O48" s="233">
        <f t="shared" si="37"/>
        <v>0</v>
      </c>
      <c r="P48" s="233">
        <f t="shared" si="37"/>
        <v>0</v>
      </c>
      <c r="Q48" s="233">
        <f t="shared" si="37"/>
        <v>0</v>
      </c>
      <c r="R48" s="233">
        <f t="shared" si="37"/>
        <v>0</v>
      </c>
      <c r="S48" s="233">
        <f t="shared" si="37"/>
        <v>0</v>
      </c>
      <c r="T48" s="233">
        <f t="shared" si="37"/>
        <v>0</v>
      </c>
      <c r="U48" s="233">
        <f t="shared" si="37"/>
        <v>0</v>
      </c>
      <c r="V48" s="233">
        <f t="shared" si="37"/>
        <v>0</v>
      </c>
      <c r="W48" s="233">
        <f t="shared" si="37"/>
        <v>0</v>
      </c>
      <c r="X48" s="233">
        <f t="shared" si="37"/>
        <v>0</v>
      </c>
      <c r="Y48" s="233">
        <f t="shared" si="37"/>
        <v>0</v>
      </c>
      <c r="Z48" s="233">
        <f t="shared" si="37"/>
        <v>0</v>
      </c>
      <c r="AA48" s="233">
        <f t="shared" si="37"/>
        <v>0</v>
      </c>
      <c r="AB48" s="233">
        <f t="shared" si="37"/>
        <v>0</v>
      </c>
      <c r="AC48" s="233">
        <f t="shared" si="37"/>
        <v>0</v>
      </c>
      <c r="AD48" s="233">
        <f t="shared" si="37"/>
        <v>0</v>
      </c>
      <c r="AE48" s="233">
        <f t="shared" si="37"/>
        <v>0</v>
      </c>
      <c r="AF48" s="233">
        <f t="shared" si="37"/>
        <v>0</v>
      </c>
      <c r="AG48" s="233">
        <f t="shared" si="37"/>
        <v>0</v>
      </c>
      <c r="AH48" s="234">
        <f t="shared" si="30"/>
        <v>0</v>
      </c>
      <c r="AJ48" s="158"/>
      <c r="AK48" s="143"/>
      <c r="AL48" s="158"/>
    </row>
    <row r="49" spans="2:40" ht="15.75" thickBot="1" x14ac:dyDescent="0.3">
      <c r="B49" s="15"/>
      <c r="C49" s="235">
        <f t="shared" si="28"/>
        <v>8</v>
      </c>
      <c r="D49" s="231">
        <f>V18</f>
        <v>0</v>
      </c>
      <c r="E49" s="236"/>
      <c r="F49" s="236"/>
      <c r="G49" s="231">
        <f t="shared" si="31"/>
        <v>0</v>
      </c>
      <c r="H49" s="221"/>
      <c r="I49" s="233">
        <f t="shared" ref="I49:AG49" si="38">IF($H18&gt;=25,$G49,IF(I$41&lt;=$H18,$G49,IF(I$41&lt;=($H18*($AD18+1)),$G49,0)))</f>
        <v>0</v>
      </c>
      <c r="J49" s="233">
        <f t="shared" si="38"/>
        <v>0</v>
      </c>
      <c r="K49" s="233">
        <f t="shared" si="38"/>
        <v>0</v>
      </c>
      <c r="L49" s="233">
        <f t="shared" si="38"/>
        <v>0</v>
      </c>
      <c r="M49" s="233">
        <f t="shared" si="38"/>
        <v>0</v>
      </c>
      <c r="N49" s="233">
        <f t="shared" si="38"/>
        <v>0</v>
      </c>
      <c r="O49" s="233">
        <f t="shared" si="38"/>
        <v>0</v>
      </c>
      <c r="P49" s="233">
        <f t="shared" si="38"/>
        <v>0</v>
      </c>
      <c r="Q49" s="233">
        <f t="shared" si="38"/>
        <v>0</v>
      </c>
      <c r="R49" s="233">
        <f t="shared" si="38"/>
        <v>0</v>
      </c>
      <c r="S49" s="233">
        <f t="shared" si="38"/>
        <v>0</v>
      </c>
      <c r="T49" s="233">
        <f t="shared" si="38"/>
        <v>0</v>
      </c>
      <c r="U49" s="233">
        <f t="shared" si="38"/>
        <v>0</v>
      </c>
      <c r="V49" s="233">
        <f t="shared" si="38"/>
        <v>0</v>
      </c>
      <c r="W49" s="233">
        <f t="shared" si="38"/>
        <v>0</v>
      </c>
      <c r="X49" s="233">
        <f t="shared" si="38"/>
        <v>0</v>
      </c>
      <c r="Y49" s="233">
        <f t="shared" si="38"/>
        <v>0</v>
      </c>
      <c r="Z49" s="233">
        <f t="shared" si="38"/>
        <v>0</v>
      </c>
      <c r="AA49" s="233">
        <f t="shared" si="38"/>
        <v>0</v>
      </c>
      <c r="AB49" s="233">
        <f t="shared" si="38"/>
        <v>0</v>
      </c>
      <c r="AC49" s="233">
        <f t="shared" si="38"/>
        <v>0</v>
      </c>
      <c r="AD49" s="233">
        <f t="shared" si="38"/>
        <v>0</v>
      </c>
      <c r="AE49" s="233">
        <f t="shared" si="38"/>
        <v>0</v>
      </c>
      <c r="AF49" s="233">
        <f t="shared" si="38"/>
        <v>0</v>
      </c>
      <c r="AG49" s="233">
        <f t="shared" si="38"/>
        <v>0</v>
      </c>
      <c r="AH49" s="234">
        <f t="shared" si="30"/>
        <v>0</v>
      </c>
      <c r="AK49" s="12"/>
    </row>
    <row r="50" spans="2:40" ht="15.75" thickBot="1" x14ac:dyDescent="0.3">
      <c r="B50" s="15"/>
      <c r="C50" s="235">
        <f t="shared" si="28"/>
        <v>9</v>
      </c>
      <c r="D50" s="231">
        <f>V19</f>
        <v>0</v>
      </c>
      <c r="E50" s="236"/>
      <c r="F50" s="236"/>
      <c r="G50" s="231">
        <f t="shared" si="31"/>
        <v>0</v>
      </c>
      <c r="H50" s="221"/>
      <c r="I50" s="233">
        <f t="shared" ref="I50:AG50" si="39">IF($H19&gt;=25,$G50,IF(I$41&lt;=$H19,$G50,IF(I$41&lt;=($H19*($AD19+1)),$G50,0)))</f>
        <v>0</v>
      </c>
      <c r="J50" s="233">
        <f t="shared" si="39"/>
        <v>0</v>
      </c>
      <c r="K50" s="233">
        <f t="shared" si="39"/>
        <v>0</v>
      </c>
      <c r="L50" s="233">
        <f t="shared" si="39"/>
        <v>0</v>
      </c>
      <c r="M50" s="233">
        <f t="shared" si="39"/>
        <v>0</v>
      </c>
      <c r="N50" s="233">
        <f t="shared" si="39"/>
        <v>0</v>
      </c>
      <c r="O50" s="233">
        <f t="shared" si="39"/>
        <v>0</v>
      </c>
      <c r="P50" s="233">
        <f t="shared" si="39"/>
        <v>0</v>
      </c>
      <c r="Q50" s="233">
        <f t="shared" si="39"/>
        <v>0</v>
      </c>
      <c r="R50" s="233">
        <f t="shared" si="39"/>
        <v>0</v>
      </c>
      <c r="S50" s="233">
        <f t="shared" si="39"/>
        <v>0</v>
      </c>
      <c r="T50" s="233">
        <f t="shared" si="39"/>
        <v>0</v>
      </c>
      <c r="U50" s="233">
        <f t="shared" si="39"/>
        <v>0</v>
      </c>
      <c r="V50" s="233">
        <f t="shared" si="39"/>
        <v>0</v>
      </c>
      <c r="W50" s="233">
        <f t="shared" si="39"/>
        <v>0</v>
      </c>
      <c r="X50" s="233">
        <f t="shared" si="39"/>
        <v>0</v>
      </c>
      <c r="Y50" s="233">
        <f t="shared" si="39"/>
        <v>0</v>
      </c>
      <c r="Z50" s="233">
        <f t="shared" si="39"/>
        <v>0</v>
      </c>
      <c r="AA50" s="233">
        <f t="shared" si="39"/>
        <v>0</v>
      </c>
      <c r="AB50" s="233">
        <f t="shared" si="39"/>
        <v>0</v>
      </c>
      <c r="AC50" s="233">
        <f t="shared" si="39"/>
        <v>0</v>
      </c>
      <c r="AD50" s="233">
        <f t="shared" si="39"/>
        <v>0</v>
      </c>
      <c r="AE50" s="233">
        <f t="shared" si="39"/>
        <v>0</v>
      </c>
      <c r="AF50" s="233">
        <f t="shared" si="39"/>
        <v>0</v>
      </c>
      <c r="AG50" s="233">
        <f t="shared" si="39"/>
        <v>0</v>
      </c>
      <c r="AH50" s="234">
        <f t="shared" si="30"/>
        <v>0</v>
      </c>
      <c r="AK50" s="12"/>
    </row>
    <row r="51" spans="2:40" ht="15.75" customHeight="1" thickBot="1" x14ac:dyDescent="0.3">
      <c r="B51" s="15"/>
      <c r="C51" s="235">
        <f t="shared" si="28"/>
        <v>10</v>
      </c>
      <c r="D51" s="231">
        <f>V20</f>
        <v>0</v>
      </c>
      <c r="E51" s="236"/>
      <c r="F51" s="236"/>
      <c r="G51" s="231">
        <f t="shared" si="31"/>
        <v>0</v>
      </c>
      <c r="H51" s="221"/>
      <c r="I51" s="233">
        <f t="shared" ref="I51:AG51" si="40">IF($H20&gt;=25,$G51,IF(I$41&lt;=$H20,$G51,IF(I$41&lt;=($H20*($AD20+1)),$G51,0)))</f>
        <v>0</v>
      </c>
      <c r="J51" s="233">
        <f t="shared" si="40"/>
        <v>0</v>
      </c>
      <c r="K51" s="233">
        <f t="shared" si="40"/>
        <v>0</v>
      </c>
      <c r="L51" s="233">
        <f t="shared" si="40"/>
        <v>0</v>
      </c>
      <c r="M51" s="233">
        <f t="shared" si="40"/>
        <v>0</v>
      </c>
      <c r="N51" s="233">
        <f t="shared" si="40"/>
        <v>0</v>
      </c>
      <c r="O51" s="233">
        <f t="shared" si="40"/>
        <v>0</v>
      </c>
      <c r="P51" s="233">
        <f t="shared" si="40"/>
        <v>0</v>
      </c>
      <c r="Q51" s="233">
        <f t="shared" si="40"/>
        <v>0</v>
      </c>
      <c r="R51" s="233">
        <f t="shared" si="40"/>
        <v>0</v>
      </c>
      <c r="S51" s="233">
        <f t="shared" si="40"/>
        <v>0</v>
      </c>
      <c r="T51" s="233">
        <f t="shared" si="40"/>
        <v>0</v>
      </c>
      <c r="U51" s="233">
        <f t="shared" si="40"/>
        <v>0</v>
      </c>
      <c r="V51" s="233">
        <f t="shared" si="40"/>
        <v>0</v>
      </c>
      <c r="W51" s="233">
        <f t="shared" si="40"/>
        <v>0</v>
      </c>
      <c r="X51" s="233">
        <f t="shared" si="40"/>
        <v>0</v>
      </c>
      <c r="Y51" s="233">
        <f t="shared" si="40"/>
        <v>0</v>
      </c>
      <c r="Z51" s="233">
        <f t="shared" si="40"/>
        <v>0</v>
      </c>
      <c r="AA51" s="233">
        <f t="shared" si="40"/>
        <v>0</v>
      </c>
      <c r="AB51" s="233">
        <f t="shared" si="40"/>
        <v>0</v>
      </c>
      <c r="AC51" s="233">
        <f t="shared" si="40"/>
        <v>0</v>
      </c>
      <c r="AD51" s="233">
        <f t="shared" si="40"/>
        <v>0</v>
      </c>
      <c r="AE51" s="233">
        <f t="shared" si="40"/>
        <v>0</v>
      </c>
      <c r="AF51" s="233">
        <f t="shared" si="40"/>
        <v>0</v>
      </c>
      <c r="AG51" s="233">
        <f t="shared" si="40"/>
        <v>0</v>
      </c>
      <c r="AH51" s="237">
        <f>SUM(O51:AG51)</f>
        <v>0</v>
      </c>
      <c r="AK51" s="12"/>
    </row>
    <row r="52" spans="2:40" ht="15.75" thickBot="1" x14ac:dyDescent="0.3">
      <c r="B52" s="15"/>
      <c r="C52" s="238"/>
      <c r="D52" s="232"/>
      <c r="E52" s="232"/>
      <c r="F52" s="232"/>
      <c r="G52" s="219"/>
      <c r="H52" s="223" t="s">
        <v>67</v>
      </c>
      <c r="I52" s="225">
        <f t="shared" ref="I52:AG52" si="41">SUM(I42:I51)</f>
        <v>0</v>
      </c>
      <c r="J52" s="225">
        <f t="shared" si="41"/>
        <v>0</v>
      </c>
      <c r="K52" s="225">
        <f t="shared" si="41"/>
        <v>0</v>
      </c>
      <c r="L52" s="225">
        <f t="shared" si="41"/>
        <v>0</v>
      </c>
      <c r="M52" s="225">
        <f t="shared" si="41"/>
        <v>0</v>
      </c>
      <c r="N52" s="225">
        <f t="shared" si="41"/>
        <v>0</v>
      </c>
      <c r="O52" s="225">
        <f t="shared" si="41"/>
        <v>0</v>
      </c>
      <c r="P52" s="225">
        <f t="shared" si="41"/>
        <v>0</v>
      </c>
      <c r="Q52" s="225">
        <f t="shared" si="41"/>
        <v>0</v>
      </c>
      <c r="R52" s="225">
        <f t="shared" si="41"/>
        <v>0</v>
      </c>
      <c r="S52" s="225">
        <f t="shared" si="41"/>
        <v>0</v>
      </c>
      <c r="T52" s="225">
        <f t="shared" si="41"/>
        <v>0</v>
      </c>
      <c r="U52" s="225">
        <f t="shared" si="41"/>
        <v>0</v>
      </c>
      <c r="V52" s="225">
        <f t="shared" si="41"/>
        <v>0</v>
      </c>
      <c r="W52" s="225">
        <f t="shared" si="41"/>
        <v>0</v>
      </c>
      <c r="X52" s="225">
        <f t="shared" si="41"/>
        <v>0</v>
      </c>
      <c r="Y52" s="225">
        <f t="shared" si="41"/>
        <v>0</v>
      </c>
      <c r="Z52" s="225">
        <f t="shared" si="41"/>
        <v>0</v>
      </c>
      <c r="AA52" s="225">
        <f t="shared" si="41"/>
        <v>0</v>
      </c>
      <c r="AB52" s="225">
        <f t="shared" si="41"/>
        <v>0</v>
      </c>
      <c r="AC52" s="225">
        <f t="shared" si="41"/>
        <v>0</v>
      </c>
      <c r="AD52" s="225">
        <f t="shared" si="41"/>
        <v>0</v>
      </c>
      <c r="AE52" s="225">
        <f t="shared" si="41"/>
        <v>0</v>
      </c>
      <c r="AF52" s="225">
        <f t="shared" si="41"/>
        <v>0</v>
      </c>
      <c r="AG52" s="225">
        <f t="shared" si="41"/>
        <v>0</v>
      </c>
      <c r="AH52" s="239">
        <f>SUM(AH42:AH51)</f>
        <v>0</v>
      </c>
      <c r="AK52" s="12"/>
    </row>
    <row r="53" spans="2:40" ht="24.75" customHeight="1" thickBot="1" x14ac:dyDescent="0.3">
      <c r="B53" s="15"/>
      <c r="C53" s="240"/>
      <c r="D53" s="241"/>
      <c r="E53" s="241"/>
      <c r="F53" s="241"/>
      <c r="G53" s="24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2"/>
      <c r="V53" s="243"/>
      <c r="W53" s="243"/>
      <c r="X53" s="243"/>
      <c r="Y53" s="243"/>
      <c r="Z53" s="243"/>
      <c r="AA53" s="243"/>
      <c r="AB53" s="243"/>
      <c r="AC53" s="243"/>
      <c r="AD53" s="243"/>
      <c r="AE53" s="243"/>
      <c r="AF53" s="243"/>
      <c r="AG53" s="243"/>
      <c r="AH53" s="244"/>
      <c r="AJ53" s="158"/>
      <c r="AK53" s="12"/>
      <c r="AL53" s="158"/>
    </row>
    <row r="54" spans="2:40" ht="24.75" customHeight="1" x14ac:dyDescent="0.25">
      <c r="B54" s="15"/>
      <c r="C54" s="245"/>
      <c r="D54" s="245"/>
      <c r="E54" s="245"/>
      <c r="F54" s="245"/>
      <c r="G54" s="245"/>
      <c r="H54" s="245"/>
      <c r="I54" s="245"/>
      <c r="J54" s="245"/>
      <c r="K54" s="245"/>
      <c r="L54" s="245"/>
      <c r="M54" s="245"/>
      <c r="N54" s="245"/>
      <c r="O54" s="245"/>
      <c r="P54" s="245"/>
      <c r="Q54" s="245"/>
      <c r="R54" s="245"/>
      <c r="S54" s="245"/>
      <c r="T54" s="245"/>
      <c r="U54" s="245"/>
      <c r="V54" s="216"/>
      <c r="W54" s="216"/>
      <c r="X54" s="216"/>
      <c r="Y54" s="216"/>
      <c r="Z54" s="216"/>
      <c r="AA54" s="216"/>
      <c r="AB54" s="216"/>
      <c r="AC54" s="216"/>
      <c r="AD54" s="216"/>
      <c r="AE54" s="216"/>
      <c r="AF54" s="216"/>
      <c r="AG54" s="216"/>
      <c r="AH54" s="216"/>
      <c r="AJ54" s="158"/>
      <c r="AK54" s="12"/>
      <c r="AL54" s="158"/>
    </row>
    <row r="55" spans="2:40" x14ac:dyDescent="0.25">
      <c r="B55" s="15"/>
      <c r="C55" s="34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J55" s="158"/>
      <c r="AK55" s="12"/>
      <c r="AL55" s="158"/>
    </row>
    <row r="56" spans="2:40" x14ac:dyDescent="0.25">
      <c r="B56" s="15"/>
      <c r="C56" s="34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J56" s="158"/>
      <c r="AK56" s="12"/>
      <c r="AL56" s="158"/>
    </row>
    <row r="57" spans="2:40" ht="15.75" thickBot="1" x14ac:dyDescent="0.3">
      <c r="B57" s="246"/>
      <c r="C57" s="247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4"/>
      <c r="AL57" s="253"/>
      <c r="AM57" s="253"/>
      <c r="AN57" s="253"/>
    </row>
    <row r="58" spans="2:40" x14ac:dyDescent="0.25">
      <c r="AC58" s="3"/>
      <c r="AD58" s="3"/>
      <c r="AJ58" s="158"/>
      <c r="AK58" s="158"/>
      <c r="AL58" s="253"/>
      <c r="AM58" s="253"/>
      <c r="AN58" s="253"/>
    </row>
    <row r="59" spans="2:40" x14ac:dyDescent="0.25">
      <c r="AC59" s="3"/>
      <c r="AD59" s="3"/>
      <c r="AJ59" s="158"/>
      <c r="AK59" s="158"/>
      <c r="AL59" s="253"/>
      <c r="AM59" s="253"/>
      <c r="AN59" s="253"/>
    </row>
    <row r="60" spans="2:40" x14ac:dyDescent="0.25">
      <c r="AJ60" s="158"/>
      <c r="AK60" s="158"/>
      <c r="AL60" s="253"/>
      <c r="AM60" s="253"/>
      <c r="AN60" s="253"/>
    </row>
    <row r="61" spans="2:40" x14ac:dyDescent="0.25">
      <c r="AJ61" s="158"/>
      <c r="AK61" s="158"/>
      <c r="AL61" s="158"/>
    </row>
    <row r="62" spans="2:40" x14ac:dyDescent="0.25">
      <c r="AJ62" s="158"/>
      <c r="AK62" s="158"/>
      <c r="AL62" s="158"/>
    </row>
    <row r="63" spans="2:40" x14ac:dyDescent="0.25">
      <c r="AJ63" s="158"/>
      <c r="AK63" s="158"/>
      <c r="AL63" s="158"/>
    </row>
    <row r="64" spans="2:40" x14ac:dyDescent="0.25">
      <c r="AJ64" s="158"/>
      <c r="AK64" s="158"/>
      <c r="AL64" s="158"/>
    </row>
    <row r="65" spans="36:38" x14ac:dyDescent="0.25">
      <c r="AJ65" s="158"/>
      <c r="AK65" s="158"/>
      <c r="AL65" s="158"/>
    </row>
    <row r="66" spans="36:38" x14ac:dyDescent="0.25">
      <c r="AJ66" s="158"/>
      <c r="AK66" s="158"/>
      <c r="AL66" s="158"/>
    </row>
    <row r="67" spans="36:38" x14ac:dyDescent="0.25">
      <c r="AJ67" s="158"/>
      <c r="AK67" s="158"/>
      <c r="AL67" s="158"/>
    </row>
    <row r="68" spans="36:38" x14ac:dyDescent="0.25">
      <c r="AJ68" s="158"/>
      <c r="AK68" s="158"/>
      <c r="AL68" s="158"/>
    </row>
    <row r="69" spans="36:38" x14ac:dyDescent="0.25">
      <c r="AJ69" s="158"/>
      <c r="AK69" s="158"/>
      <c r="AL69" s="158"/>
    </row>
    <row r="70" spans="36:38" x14ac:dyDescent="0.25">
      <c r="AJ70" s="158"/>
      <c r="AK70" s="158"/>
      <c r="AL70" s="158"/>
    </row>
    <row r="71" spans="36:38" x14ac:dyDescent="0.25">
      <c r="AJ71" s="158"/>
      <c r="AK71" s="158"/>
      <c r="AL71" s="158"/>
    </row>
    <row r="72" spans="36:38" x14ac:dyDescent="0.25">
      <c r="AJ72" s="158"/>
      <c r="AK72" s="158"/>
      <c r="AL72" s="158"/>
    </row>
    <row r="73" spans="36:38" x14ac:dyDescent="0.25">
      <c r="AJ73" s="158"/>
      <c r="AK73" s="158"/>
      <c r="AL73" s="158"/>
    </row>
    <row r="74" spans="36:38" x14ac:dyDescent="0.25">
      <c r="AJ74" s="158"/>
      <c r="AK74" s="158"/>
      <c r="AL74" s="158"/>
    </row>
    <row r="75" spans="36:38" x14ac:dyDescent="0.25">
      <c r="AJ75" s="158"/>
      <c r="AK75" s="158"/>
      <c r="AL75" s="158"/>
    </row>
    <row r="76" spans="36:38" x14ac:dyDescent="0.25">
      <c r="AJ76" s="158"/>
      <c r="AK76" s="158"/>
      <c r="AL76" s="158"/>
    </row>
    <row r="77" spans="36:38" x14ac:dyDescent="0.25">
      <c r="AJ77" s="158"/>
      <c r="AK77" s="158"/>
      <c r="AL77" s="158"/>
    </row>
    <row r="78" spans="36:38" x14ac:dyDescent="0.25">
      <c r="AJ78" s="158"/>
      <c r="AK78" s="158"/>
      <c r="AL78" s="158"/>
    </row>
    <row r="79" spans="36:38" x14ac:dyDescent="0.25">
      <c r="AJ79" s="158"/>
      <c r="AK79" s="158"/>
      <c r="AL79" s="158"/>
    </row>
    <row r="80" spans="36:38" x14ac:dyDescent="0.25">
      <c r="AJ80" s="158"/>
      <c r="AK80" s="158"/>
      <c r="AL80" s="158"/>
    </row>
    <row r="81" spans="36:38" x14ac:dyDescent="0.25">
      <c r="AJ81" s="158"/>
      <c r="AK81" s="158"/>
      <c r="AL81" s="158"/>
    </row>
    <row r="82" spans="36:38" x14ac:dyDescent="0.25">
      <c r="AJ82" s="158"/>
      <c r="AK82" s="158"/>
      <c r="AL82" s="158"/>
    </row>
    <row r="83" spans="36:38" x14ac:dyDescent="0.25">
      <c r="AJ83" s="158"/>
      <c r="AK83" s="158"/>
      <c r="AL83" s="158"/>
    </row>
    <row r="84" spans="36:38" x14ac:dyDescent="0.25">
      <c r="AJ84" s="158"/>
      <c r="AK84" s="158"/>
      <c r="AL84" s="158"/>
    </row>
    <row r="85" spans="36:38" x14ac:dyDescent="0.25">
      <c r="AJ85" s="158"/>
      <c r="AK85" s="158"/>
      <c r="AL85" s="158"/>
    </row>
    <row r="86" spans="36:38" x14ac:dyDescent="0.25">
      <c r="AJ86" s="158"/>
      <c r="AK86" s="158"/>
      <c r="AL86" s="158"/>
    </row>
    <row r="87" spans="36:38" x14ac:dyDescent="0.25">
      <c r="AJ87" s="158"/>
      <c r="AK87" s="158"/>
      <c r="AL87" s="158"/>
    </row>
    <row r="88" spans="36:38" x14ac:dyDescent="0.25">
      <c r="AJ88" s="158"/>
      <c r="AK88" s="158"/>
      <c r="AL88" s="158"/>
    </row>
    <row r="89" spans="36:38" x14ac:dyDescent="0.25">
      <c r="AJ89" s="158"/>
      <c r="AK89" s="158"/>
      <c r="AL89" s="158"/>
    </row>
    <row r="90" spans="36:38" x14ac:dyDescent="0.25">
      <c r="AJ90" s="158"/>
      <c r="AK90" s="158"/>
      <c r="AL90" s="158"/>
    </row>
    <row r="91" spans="36:38" x14ac:dyDescent="0.25">
      <c r="AJ91" s="158"/>
      <c r="AK91" s="158"/>
      <c r="AL91" s="158"/>
    </row>
    <row r="93" spans="36:38" x14ac:dyDescent="0.25">
      <c r="AJ93" s="158"/>
      <c r="AK93" s="158"/>
      <c r="AL93" s="158"/>
    </row>
    <row r="95" spans="36:38" x14ac:dyDescent="0.25">
      <c r="AJ95" s="158"/>
      <c r="AK95" s="158"/>
      <c r="AL95" s="158"/>
    </row>
    <row r="97" spans="36:38" x14ac:dyDescent="0.25">
      <c r="AJ97" s="158"/>
      <c r="AK97" s="158"/>
      <c r="AL97" s="158"/>
    </row>
    <row r="99" spans="36:38" x14ac:dyDescent="0.25">
      <c r="AJ99" s="158"/>
      <c r="AK99" s="158"/>
      <c r="AL99" s="158"/>
    </row>
    <row r="101" spans="36:38" x14ac:dyDescent="0.25">
      <c r="AJ101" s="158"/>
      <c r="AK101" s="158"/>
      <c r="AL101" s="158"/>
    </row>
    <row r="103" spans="36:38" x14ac:dyDescent="0.25">
      <c r="AJ103" s="158"/>
      <c r="AK103" s="158"/>
      <c r="AL103" s="158"/>
    </row>
    <row r="105" spans="36:38" x14ac:dyDescent="0.25">
      <c r="AJ105" s="158"/>
      <c r="AK105" s="158"/>
      <c r="AL105" s="158"/>
    </row>
    <row r="106" spans="36:38" x14ac:dyDescent="0.25">
      <c r="AJ106" s="3">
        <v>76</v>
      </c>
    </row>
    <row r="107" spans="36:38" x14ac:dyDescent="0.25">
      <c r="AJ107" s="158">
        <v>77</v>
      </c>
      <c r="AK107" s="158"/>
      <c r="AL107" s="158"/>
    </row>
    <row r="108" spans="36:38" x14ac:dyDescent="0.25">
      <c r="AJ108" s="3">
        <v>78</v>
      </c>
    </row>
  </sheetData>
  <sheetProtection algorithmName="SHA-512" hashValue="3a2gCO3QxeiZiS6OCcrrD4euyUmS0pUdd0ybvTcEmntSxaLZU0DoHQnsfuI0X8dkcti6TB8r+q22hO8yTg3RYg==" saltValue="rI9ZqFiyD+9wHIl6ixrRig==" spinCount="100000" sheet="1" objects="1" scenarios="1" insertRows="0"/>
  <protectedRanges>
    <protectedRange sqref="D10:G14 I10:M14 D16:M20 Q10:U14 Q16:U20 AB10:AD14 AF10:AG14 AB16:AD20 AF16:AG20" name="Folha2"/>
  </protectedRanges>
  <mergeCells count="17">
    <mergeCell ref="C3:E3"/>
    <mergeCell ref="C4:H4"/>
    <mergeCell ref="C5:E5"/>
    <mergeCell ref="C22:D22"/>
    <mergeCell ref="Q6:AE6"/>
    <mergeCell ref="AF6:AJ6"/>
    <mergeCell ref="G28:H28"/>
    <mergeCell ref="G41:H41"/>
    <mergeCell ref="C23:D23"/>
    <mergeCell ref="I26:AH26"/>
    <mergeCell ref="I27:AG27"/>
    <mergeCell ref="I7:N7"/>
    <mergeCell ref="Q7:V7"/>
    <mergeCell ref="Y7:Z7"/>
    <mergeCell ref="C9:D9"/>
    <mergeCell ref="C15:D15"/>
    <mergeCell ref="I6:P6"/>
  </mergeCells>
  <pageMargins left="0.7" right="0.7" top="0.75" bottom="0.75" header="0.3" footer="0.3"/>
  <pageSetup paperSize="9" orientation="portrait" r:id="rId1"/>
  <ignoredErrors>
    <ignoredError sqref="I52 J52:AG52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'Valores-Padrão'!$C$3:$C$7</xm:f>
          </x14:formula1>
          <xm:sqref>F10:F14</xm:sqref>
        </x14:dataValidation>
        <x14:dataValidation type="list" allowBlank="1" showInputMessage="1" showErrorMessage="1">
          <x14:formula1>
            <xm:f>'Fatores de conversão'!$N$2:$N$3</xm:f>
          </x14:formula1>
          <xm:sqref>E10:E14 E16:E20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3"/>
  <dimension ref="B1:BE108"/>
  <sheetViews>
    <sheetView showGridLines="0" topLeftCell="W4" zoomScaleNormal="100" workbookViewId="0">
      <selection activeCell="AH7" sqref="AH7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8" style="3" customWidth="1"/>
    <col min="7" max="28" width="13.5703125" style="3" customWidth="1"/>
    <col min="29" max="30" width="13.5703125" style="4" customWidth="1"/>
    <col min="31" max="33" width="13.5703125" style="3" customWidth="1"/>
    <col min="34" max="34" width="16.140625" style="3" customWidth="1"/>
    <col min="35" max="37" width="13.5703125" style="3" customWidth="1"/>
    <col min="38" max="38" width="9.140625" style="3"/>
    <col min="39" max="39" width="11.85546875" style="3" customWidth="1"/>
    <col min="40" max="42" width="9.140625" style="3"/>
    <col min="43" max="43" width="18.5703125" style="3" customWidth="1"/>
    <col min="44" max="44" width="25.7109375" style="3" customWidth="1"/>
    <col min="45" max="48" width="18.5703125" style="3" customWidth="1"/>
    <col min="49" max="52" width="11.28515625" style="3" customWidth="1"/>
    <col min="53" max="16384" width="9.140625" style="3"/>
  </cols>
  <sheetData>
    <row r="1" spans="2:56" ht="15.75" thickBot="1" x14ac:dyDescent="0.3">
      <c r="F1" s="96"/>
    </row>
    <row r="2" spans="2:56" x14ac:dyDescent="0.25">
      <c r="B2" s="136"/>
      <c r="C2" s="13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138"/>
      <c r="AD2" s="138"/>
      <c r="AE2" s="7"/>
      <c r="AF2" s="7"/>
      <c r="AG2" s="7"/>
      <c r="AH2" s="7"/>
      <c r="AI2" s="7"/>
      <c r="AJ2" s="7"/>
      <c r="AK2" s="8"/>
    </row>
    <row r="3" spans="2:56" ht="21" x14ac:dyDescent="0.25">
      <c r="B3" s="15"/>
      <c r="C3" s="633" t="s">
        <v>44</v>
      </c>
      <c r="D3" s="633"/>
      <c r="E3" s="633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2"/>
    </row>
    <row r="4" spans="2:56" ht="50.25" customHeight="1" x14ac:dyDescent="0.25">
      <c r="B4" s="15"/>
      <c r="C4" s="634" t="s">
        <v>68</v>
      </c>
      <c r="D4" s="634"/>
      <c r="E4" s="634"/>
      <c r="F4" s="634"/>
      <c r="G4" s="634"/>
      <c r="H4" s="634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86"/>
      <c r="AD4" s="86"/>
      <c r="AE4" s="11"/>
      <c r="AF4" s="11"/>
      <c r="AG4" s="11"/>
      <c r="AH4" s="11"/>
      <c r="AI4" s="11"/>
      <c r="AJ4" s="11"/>
      <c r="AK4" s="12"/>
    </row>
    <row r="5" spans="2:56" ht="38.25" customHeight="1" thickBot="1" x14ac:dyDescent="0.3">
      <c r="B5" s="15"/>
      <c r="C5" s="635" t="s">
        <v>46</v>
      </c>
      <c r="D5" s="635"/>
      <c r="E5" s="635"/>
      <c r="F5" s="139"/>
      <c r="G5" s="139"/>
      <c r="H5" s="139"/>
      <c r="I5" s="11"/>
      <c r="J5" s="11"/>
      <c r="K5" s="11"/>
      <c r="L5" s="11"/>
      <c r="M5" s="11"/>
      <c r="N5" s="11"/>
      <c r="O5" s="11"/>
      <c r="AJ5" s="11"/>
      <c r="AK5" s="12"/>
    </row>
    <row r="6" spans="2:56" s="144" customFormat="1" ht="15.75" thickBot="1" x14ac:dyDescent="0.3">
      <c r="B6" s="140"/>
      <c r="C6" s="141"/>
      <c r="D6" s="142"/>
      <c r="E6" s="142"/>
      <c r="F6" s="142"/>
      <c r="G6" s="142"/>
      <c r="H6" s="142"/>
      <c r="I6" s="612" t="s">
        <v>16</v>
      </c>
      <c r="J6" s="613"/>
      <c r="K6" s="613"/>
      <c r="L6" s="613"/>
      <c r="M6" s="613"/>
      <c r="N6" s="613"/>
      <c r="O6" s="613"/>
      <c r="P6" s="614"/>
      <c r="Q6" s="612" t="s">
        <v>19</v>
      </c>
      <c r="R6" s="613"/>
      <c r="S6" s="613"/>
      <c r="T6" s="613"/>
      <c r="U6" s="613"/>
      <c r="V6" s="613"/>
      <c r="W6" s="613"/>
      <c r="X6" s="613"/>
      <c r="Y6" s="613"/>
      <c r="Z6" s="613"/>
      <c r="AA6" s="613"/>
      <c r="AB6" s="613"/>
      <c r="AC6" s="613"/>
      <c r="AD6" s="613"/>
      <c r="AE6" s="614"/>
      <c r="AF6" s="612" t="s">
        <v>0</v>
      </c>
      <c r="AG6" s="613"/>
      <c r="AH6" s="613"/>
      <c r="AI6" s="613"/>
      <c r="AJ6" s="614"/>
      <c r="AK6" s="248"/>
      <c r="AP6" s="142"/>
      <c r="AQ6" s="142"/>
      <c r="AR6" s="142"/>
      <c r="AS6" s="142"/>
      <c r="AT6" s="142"/>
      <c r="AU6" s="142"/>
      <c r="AV6" s="142"/>
      <c r="AW6" s="142"/>
    </row>
    <row r="7" spans="2:56" s="158" customFormat="1" ht="51.75" customHeight="1" thickBot="1" x14ac:dyDescent="0.3">
      <c r="B7" s="145"/>
      <c r="C7" s="146"/>
      <c r="D7" s="147"/>
      <c r="E7" s="147"/>
      <c r="F7" s="147"/>
      <c r="G7" s="249" t="s">
        <v>124</v>
      </c>
      <c r="H7" s="149" t="s">
        <v>18</v>
      </c>
      <c r="I7" s="623" t="s">
        <v>244</v>
      </c>
      <c r="J7" s="624"/>
      <c r="K7" s="624"/>
      <c r="L7" s="624"/>
      <c r="M7" s="624"/>
      <c r="N7" s="624"/>
      <c r="O7" s="150" t="s">
        <v>284</v>
      </c>
      <c r="P7" s="151" t="s">
        <v>248</v>
      </c>
      <c r="Q7" s="623" t="s">
        <v>253</v>
      </c>
      <c r="R7" s="624"/>
      <c r="S7" s="624"/>
      <c r="T7" s="624"/>
      <c r="U7" s="624"/>
      <c r="V7" s="624"/>
      <c r="W7" s="151" t="s">
        <v>161</v>
      </c>
      <c r="X7" s="152" t="s">
        <v>2</v>
      </c>
      <c r="Y7" s="625" t="s">
        <v>3</v>
      </c>
      <c r="Z7" s="625"/>
      <c r="AA7" s="152" t="s">
        <v>255</v>
      </c>
      <c r="AB7" s="153" t="s">
        <v>256</v>
      </c>
      <c r="AC7" s="154" t="s">
        <v>162</v>
      </c>
      <c r="AD7" s="155" t="s">
        <v>260</v>
      </c>
      <c r="AE7" s="156" t="s">
        <v>261</v>
      </c>
      <c r="AF7" s="157" t="s">
        <v>267</v>
      </c>
      <c r="AG7" s="154" t="s">
        <v>193</v>
      </c>
      <c r="AH7" s="562" t="s">
        <v>358</v>
      </c>
      <c r="AI7" s="152" t="s">
        <v>63</v>
      </c>
      <c r="AJ7" s="156" t="s">
        <v>1</v>
      </c>
      <c r="AK7" s="143"/>
      <c r="AM7" s="147"/>
      <c r="AN7" s="147"/>
      <c r="AO7" s="147"/>
      <c r="AP7" s="147"/>
      <c r="AQ7" s="147"/>
      <c r="AW7" s="147"/>
      <c r="AX7" s="147"/>
      <c r="AY7" s="147"/>
      <c r="AZ7" s="147"/>
      <c r="BA7" s="147"/>
      <c r="BB7" s="147"/>
      <c r="BC7" s="147"/>
      <c r="BD7" s="147"/>
    </row>
    <row r="8" spans="2:56" s="158" customFormat="1" ht="63" customHeight="1" x14ac:dyDescent="0.25">
      <c r="B8" s="145"/>
      <c r="C8" s="159" t="s">
        <v>12</v>
      </c>
      <c r="D8" s="160" t="s">
        <v>13</v>
      </c>
      <c r="E8" s="161" t="s">
        <v>336</v>
      </c>
      <c r="F8" s="160" t="s">
        <v>48</v>
      </c>
      <c r="G8" s="162" t="s">
        <v>262</v>
      </c>
      <c r="H8" s="163" t="s">
        <v>175</v>
      </c>
      <c r="I8" s="164" t="str">
        <f>'1. Identificação Ben. Oper.'!D34</f>
        <v>Energia Elétrica</v>
      </c>
      <c r="J8" s="165" t="str">
        <f>IF('1. Identificação Ben. Oper.'!E34="","",'1. Identificação Ben. Oper.'!E34)</f>
        <v/>
      </c>
      <c r="K8" s="165" t="str">
        <f>IF('1. Identificação Ben. Oper.'!F34="","",'1. Identificação Ben. Oper.'!F34)</f>
        <v/>
      </c>
      <c r="L8" s="165" t="str">
        <f>IF('1. Identificação Ben. Oper.'!G34="","",'1. Identificação Ben. Oper.'!G34)</f>
        <v/>
      </c>
      <c r="M8" s="165" t="str">
        <f>IF('1. Identificação Ben. Oper.'!H34="","",'1. Identificação Ben. Oper.'!H34)</f>
        <v/>
      </c>
      <c r="N8" s="165" t="s">
        <v>109</v>
      </c>
      <c r="O8" s="165" t="s">
        <v>4</v>
      </c>
      <c r="P8" s="166" t="s">
        <v>5</v>
      </c>
      <c r="Q8" s="164" t="str">
        <f t="shared" ref="Q8:V8" si="0">+I8</f>
        <v>Energia Elétrica</v>
      </c>
      <c r="R8" s="165" t="str">
        <f t="shared" si="0"/>
        <v/>
      </c>
      <c r="S8" s="165" t="str">
        <f t="shared" si="0"/>
        <v/>
      </c>
      <c r="T8" s="165" t="str">
        <f t="shared" si="0"/>
        <v/>
      </c>
      <c r="U8" s="165" t="str">
        <f t="shared" si="0"/>
        <v/>
      </c>
      <c r="V8" s="165" t="str">
        <f t="shared" si="0"/>
        <v>Total</v>
      </c>
      <c r="W8" s="166" t="s">
        <v>5</v>
      </c>
      <c r="X8" s="166" t="s">
        <v>6</v>
      </c>
      <c r="Y8" s="166" t="s">
        <v>254</v>
      </c>
      <c r="Z8" s="166" t="s">
        <v>4</v>
      </c>
      <c r="AA8" s="166" t="s">
        <v>7</v>
      </c>
      <c r="AB8" s="162" t="s">
        <v>5</v>
      </c>
      <c r="AC8" s="162" t="s">
        <v>146</v>
      </c>
      <c r="AD8" s="167" t="s">
        <v>259</v>
      </c>
      <c r="AE8" s="168" t="s">
        <v>163</v>
      </c>
      <c r="AF8" s="169" t="s">
        <v>146</v>
      </c>
      <c r="AG8" s="170" t="s">
        <v>146</v>
      </c>
      <c r="AH8" s="166" t="s">
        <v>268</v>
      </c>
      <c r="AI8" s="166" t="s">
        <v>146</v>
      </c>
      <c r="AJ8" s="168" t="s">
        <v>175</v>
      </c>
      <c r="AK8" s="143"/>
      <c r="AM8" s="147"/>
      <c r="AN8" s="147"/>
      <c r="AO8" s="147"/>
      <c r="AP8" s="147"/>
      <c r="AQ8" s="147"/>
      <c r="AW8" s="147"/>
      <c r="AX8" s="147"/>
      <c r="AY8" s="87"/>
      <c r="AZ8" s="147"/>
      <c r="BA8" s="147"/>
      <c r="BB8" s="147"/>
      <c r="BC8" s="147"/>
      <c r="BD8" s="147"/>
    </row>
    <row r="9" spans="2:56" s="158" customFormat="1" ht="36.75" customHeight="1" x14ac:dyDescent="0.25">
      <c r="B9" s="145"/>
      <c r="C9" s="628" t="s">
        <v>61</v>
      </c>
      <c r="D9" s="629"/>
      <c r="E9" s="171"/>
      <c r="F9" s="171"/>
      <c r="G9" s="171"/>
      <c r="H9" s="171"/>
      <c r="I9" s="172"/>
      <c r="J9" s="171"/>
      <c r="K9" s="171"/>
      <c r="L9" s="171"/>
      <c r="M9" s="171"/>
      <c r="N9" s="171"/>
      <c r="O9" s="171"/>
      <c r="P9" s="173"/>
      <c r="Q9" s="172"/>
      <c r="R9" s="171"/>
      <c r="S9" s="171"/>
      <c r="T9" s="171"/>
      <c r="U9" s="171"/>
      <c r="V9" s="171"/>
      <c r="W9" s="171"/>
      <c r="X9" s="171"/>
      <c r="Y9" s="171"/>
      <c r="Z9" s="171"/>
      <c r="AA9" s="171"/>
      <c r="AB9" s="171"/>
      <c r="AC9" s="171"/>
      <c r="AD9" s="171"/>
      <c r="AE9" s="173"/>
      <c r="AF9" s="172"/>
      <c r="AG9" s="171"/>
      <c r="AH9" s="171"/>
      <c r="AI9" s="171"/>
      <c r="AJ9" s="173"/>
      <c r="AK9" s="143"/>
      <c r="AM9" s="147"/>
      <c r="AN9" s="147"/>
      <c r="AO9" s="147"/>
      <c r="AP9" s="147"/>
      <c r="AQ9" s="147"/>
      <c r="AW9" s="147"/>
      <c r="AX9" s="90"/>
      <c r="AY9" s="87"/>
      <c r="AZ9" s="147"/>
      <c r="BA9" s="147"/>
      <c r="BB9" s="147"/>
      <c r="BC9" s="147"/>
      <c r="BD9" s="147"/>
    </row>
    <row r="10" spans="2:56" ht="30" customHeight="1" x14ac:dyDescent="0.25">
      <c r="B10" s="15"/>
      <c r="C10" s="174">
        <v>1</v>
      </c>
      <c r="D10" s="472"/>
      <c r="E10" s="473"/>
      <c r="F10" s="474"/>
      <c r="G10" s="116"/>
      <c r="H10" s="176" t="str">
        <f>IF(F10="","",VLOOKUP(F10,'Valores-Padrão'!$C$8:$F$11,4,FALSE))</f>
        <v/>
      </c>
      <c r="I10" s="117"/>
      <c r="J10" s="40"/>
      <c r="K10" s="40"/>
      <c r="L10" s="40"/>
      <c r="M10" s="40"/>
      <c r="N10" s="177">
        <f>+SUM(I10:M10)</f>
        <v>0</v>
      </c>
      <c r="O10" s="178">
        <f>+VLOOKUP($I$8,'Fatores de conversão'!$A$5:$I$13,6,FALSE)*I10+VLOOKUP($J$8,'Fatores de conversão'!$A$5:$I$13,6,FALSE)*J10+VLOOKUP($K$8,'Fatores de conversão'!$A$5:$I$13,6,FALSE)*K10+VLOOKUP($L$8,'Fatores de conversão'!$A$5:$I$13,6,FALSE)*L10+VLOOKUP($M$8,'Fatores de conversão'!$A$5:$I$13,6,FALSE)*M10</f>
        <v>0</v>
      </c>
      <c r="P10" s="179">
        <f>+SUMPRODUCT('1. Identificação Ben. Oper.'!$D$38:$H$38,I10:M10)</f>
        <v>0</v>
      </c>
      <c r="Q10" s="126"/>
      <c r="R10" s="127"/>
      <c r="S10" s="127"/>
      <c r="T10" s="127"/>
      <c r="U10" s="127"/>
      <c r="V10" s="177">
        <f>+SUM(Q10:U10)</f>
        <v>0</v>
      </c>
      <c r="W10" s="179">
        <f>+SUMPRODUCT('1. Identificação Ben. Oper.'!$D$38:$H$38,Q10:U10)</f>
        <v>0</v>
      </c>
      <c r="X10" s="180">
        <f>IF(N10=0,0,V10/N10)</f>
        <v>0</v>
      </c>
      <c r="Y10" s="181">
        <f>+VLOOKUP($Q$8,'Fatores de conversão'!$A$5:$I$13,3,FALSE)*Q10+VLOOKUP($R$8,'Fatores de conversão'!$A$5:$I$13,3,FALSE)*R10+VLOOKUP($S$8,'Fatores de conversão'!$A$5:$I$13,3,FALSE)*S10+VLOOKUP($T$8,'Fatores de conversão'!$A$5:$I$13,3,FALSE)*T10+VLOOKUP($U$8,'Fatores de conversão'!$A$5:$I$13,3,FALSE)*U10</f>
        <v>0</v>
      </c>
      <c r="Z10" s="181">
        <f>+VLOOKUP($Q$8,'Fatores de conversão'!$A$5:$I$13,6,FALSE)*Q10+VLOOKUP($R$8,'Fatores de conversão'!$A$5:$I$13,6,FALSE)*R10+VLOOKUP($S$8,'Fatores de conversão'!$A$5:$I$13,6,FALSE)*S10+VLOOKUP($T$8,'Fatores de conversão'!$A$5:$I$13,6,FALSE)*T10+VLOOKUP($U$8,'Fatores de conversão'!$A$5:$I$13,6,FALSE)*U10</f>
        <v>0</v>
      </c>
      <c r="AA10" s="181">
        <f>(VLOOKUP($Q$8,'Fatores de conversão'!$A$5:$I$13,9,FALSE)*Q10+VLOOKUP($R$8,'Fatores de conversão'!$A$5:$I$13,9,FALSE)*R10+VLOOKUP($S$8,'Fatores de conversão'!$A$5:$I$13,9,FALSE)*S10+VLOOKUP($T$8,'Fatores de conversão'!$A$5:$I$13,9,FALSE)*T10+VLOOKUP($U$8,'Fatores de conversão'!$A$5:$I$13,9,FALSE)*U10)/1000</f>
        <v>0</v>
      </c>
      <c r="AB10" s="30"/>
      <c r="AC10" s="30"/>
      <c r="AD10" s="130"/>
      <c r="AE10" s="182">
        <f>IF(OR(AC10="",AC10=0),0,IF(OR(AD10="",AD10=0),0,H10+1))</f>
        <v>0</v>
      </c>
      <c r="AF10" s="132"/>
      <c r="AG10" s="30"/>
      <c r="AH10" s="179" t="str">
        <f>IF(F10="","",VLOOKUP(F10,'Valores-Padrão'!$C$8:$F$11,3,FALSE)*G10)</f>
        <v/>
      </c>
      <c r="AI10" s="179">
        <f>IF(AF10=0,0,IF(AF10&lt;(AH10),AF10+AG10,((AH10)+((AG10/AF10)*AH10))))</f>
        <v>0</v>
      </c>
      <c r="AJ10" s="183">
        <f>IF(W10=0,0,(AF10+AG10)/W10)</f>
        <v>0</v>
      </c>
      <c r="AK10" s="143"/>
      <c r="AM10" s="11"/>
      <c r="AN10" s="11"/>
      <c r="AO10" s="11"/>
      <c r="AP10" s="11"/>
      <c r="AQ10" s="11"/>
      <c r="AW10" s="11"/>
      <c r="AX10" s="11"/>
      <c r="AY10" s="87"/>
      <c r="AZ10" s="147"/>
      <c r="BA10" s="147"/>
      <c r="BB10" s="147"/>
      <c r="BC10" s="11"/>
      <c r="BD10" s="11"/>
    </row>
    <row r="11" spans="2:56" ht="30" customHeight="1" x14ac:dyDescent="0.25">
      <c r="B11" s="15"/>
      <c r="C11" s="174">
        <v>2</v>
      </c>
      <c r="D11" s="115"/>
      <c r="E11" s="96"/>
      <c r="F11" s="93"/>
      <c r="G11" s="116"/>
      <c r="H11" s="176" t="str">
        <f>IF(F11="","",VLOOKUP(F11,'Valores-Padrão'!$C$8:$F$11,4,FALSE))</f>
        <v/>
      </c>
      <c r="I11" s="117"/>
      <c r="J11" s="40"/>
      <c r="K11" s="40"/>
      <c r="L11" s="40"/>
      <c r="M11" s="40"/>
      <c r="N11" s="177">
        <f t="shared" ref="N11:N14" si="1">+SUM(I11:M11)</f>
        <v>0</v>
      </c>
      <c r="O11" s="178">
        <f>+VLOOKUP($I$8,'Fatores de conversão'!$A$5:$I$13,6,FALSE)*I11+VLOOKUP($J$8,'Fatores de conversão'!$A$5:$I$13,6,FALSE)*J11+VLOOKUP($K$8,'Fatores de conversão'!$A$5:$I$13,6,FALSE)*K11+VLOOKUP($L$8,'Fatores de conversão'!$A$5:$I$13,6,FALSE)*L11+VLOOKUP($M$8,'Fatores de conversão'!$A$5:$I$13,6,FALSE)*M11</f>
        <v>0</v>
      </c>
      <c r="P11" s="179">
        <f>+SUMPRODUCT('1. Identificação Ben. Oper.'!$D$38:$H$38,I11:M11)</f>
        <v>0</v>
      </c>
      <c r="Q11" s="126"/>
      <c r="R11" s="127"/>
      <c r="S11" s="127"/>
      <c r="T11" s="127"/>
      <c r="U11" s="127"/>
      <c r="V11" s="177">
        <f t="shared" ref="V11:V14" si="2">+SUM(Q11:U11)</f>
        <v>0</v>
      </c>
      <c r="W11" s="179">
        <f>+SUMPRODUCT('1. Identificação Ben. Oper.'!$D$38:$H$38,Q11:U11)</f>
        <v>0</v>
      </c>
      <c r="X11" s="180">
        <f>IF(N11=0,0,V11/N11)</f>
        <v>0</v>
      </c>
      <c r="Y11" s="181">
        <f>+VLOOKUP($Q$8,'Fatores de conversão'!$A$5:$I$13,3,FALSE)*Q11+VLOOKUP($R$8,'Fatores de conversão'!$A$5:$I$13,3,FALSE)*R11+VLOOKUP($S$8,'Fatores de conversão'!$A$5:$I$13,3,FALSE)*S11+VLOOKUP($T$8,'Fatores de conversão'!$A$5:$I$13,3,FALSE)*T11+VLOOKUP($U$8,'Fatores de conversão'!$A$5:$I$13,3,FALSE)*U11</f>
        <v>0</v>
      </c>
      <c r="Z11" s="181">
        <f>+VLOOKUP($Q$8,'Fatores de conversão'!$A$5:$I$13,6,FALSE)*Q11+VLOOKUP($R$8,'Fatores de conversão'!$A$5:$I$13,6,FALSE)*R11+VLOOKUP($S$8,'Fatores de conversão'!$A$5:$I$13,6,FALSE)*S11+VLOOKUP($T$8,'Fatores de conversão'!$A$5:$I$13,6,FALSE)*T11+VLOOKUP($U$8,'Fatores de conversão'!$A$5:$I$13,6,FALSE)*U11</f>
        <v>0</v>
      </c>
      <c r="AA11" s="181">
        <f>(VLOOKUP($Q$8,'Fatores de conversão'!$A$5:$I$13,9,FALSE)*Q11+VLOOKUP($R$8,'Fatores de conversão'!$A$5:$I$13,9,FALSE)*R11+VLOOKUP($S$8,'Fatores de conversão'!$A$5:$I$13,9,FALSE)*S11+VLOOKUP($T$8,'Fatores de conversão'!$A$5:$I$13,9,FALSE)*T11+VLOOKUP($U$8,'Fatores de conversão'!$A$5:$I$13,9,FALSE)*U11)/1000</f>
        <v>0</v>
      </c>
      <c r="AB11" s="30"/>
      <c r="AC11" s="30"/>
      <c r="AD11" s="130"/>
      <c r="AE11" s="182">
        <f>IF(OR(AC11="",AC11=0),0,IF(OR(AD11="",AD11=0),0,H11+1))</f>
        <v>0</v>
      </c>
      <c r="AF11" s="132"/>
      <c r="AG11" s="30"/>
      <c r="AH11" s="179" t="str">
        <f>IF(F11="","",VLOOKUP(F11,'Valores-Padrão'!$C$8:$F$11,3,FALSE)*G11)</f>
        <v/>
      </c>
      <c r="AI11" s="179">
        <f t="shared" ref="AI11:AI20" si="3">IF(AF11=0,0,IF(AF11&lt;(AH11),AF11+AG11,((AH11)+((AG11/AF11)*AH11))))</f>
        <v>0</v>
      </c>
      <c r="AJ11" s="183">
        <f t="shared" ref="AJ11:AJ21" si="4">IF(W11=0,0,(AF11+AG11)/W11)</f>
        <v>0</v>
      </c>
      <c r="AK11" s="12"/>
      <c r="AM11" s="11"/>
      <c r="AN11" s="11"/>
      <c r="AO11" s="11"/>
      <c r="AP11" s="11"/>
      <c r="AQ11" s="11"/>
      <c r="AW11" s="11"/>
      <c r="AX11" s="11"/>
      <c r="AY11" s="87"/>
      <c r="AZ11" s="147"/>
      <c r="BA11" s="147"/>
      <c r="BB11" s="147"/>
      <c r="BC11" s="11"/>
      <c r="BD11" s="11"/>
    </row>
    <row r="12" spans="2:56" ht="30" customHeight="1" x14ac:dyDescent="0.25">
      <c r="B12" s="15"/>
      <c r="C12" s="174">
        <v>3</v>
      </c>
      <c r="D12" s="115"/>
      <c r="E12" s="96"/>
      <c r="F12" s="93"/>
      <c r="G12" s="116"/>
      <c r="H12" s="176" t="str">
        <f>IF(F12="","",VLOOKUP(F12,'Valores-Padrão'!$C$8:$F$11,4,FALSE))</f>
        <v/>
      </c>
      <c r="I12" s="117"/>
      <c r="J12" s="40"/>
      <c r="K12" s="40"/>
      <c r="L12" s="40"/>
      <c r="M12" s="40"/>
      <c r="N12" s="177">
        <f t="shared" si="1"/>
        <v>0</v>
      </c>
      <c r="O12" s="178">
        <f>+VLOOKUP($I$8,'Fatores de conversão'!$A$5:$I$13,6,FALSE)*I12+VLOOKUP($J$8,'Fatores de conversão'!$A$5:$I$13,6,FALSE)*J12+VLOOKUP($K$8,'Fatores de conversão'!$A$5:$I$13,6,FALSE)*K12+VLOOKUP($L$8,'Fatores de conversão'!$A$5:$I$13,6,FALSE)*L12+VLOOKUP($M$8,'Fatores de conversão'!$A$5:$I$13,6,FALSE)*M12</f>
        <v>0</v>
      </c>
      <c r="P12" s="179">
        <f>+SUMPRODUCT('1. Identificação Ben. Oper.'!$D$38:$H$38,I12:M12)</f>
        <v>0</v>
      </c>
      <c r="Q12" s="126"/>
      <c r="R12" s="127"/>
      <c r="S12" s="127"/>
      <c r="T12" s="127"/>
      <c r="U12" s="127"/>
      <c r="V12" s="177">
        <f t="shared" si="2"/>
        <v>0</v>
      </c>
      <c r="W12" s="179">
        <f>+SUMPRODUCT('1. Identificação Ben. Oper.'!$D$38:$H$38,Q12:U12)</f>
        <v>0</v>
      </c>
      <c r="X12" s="180">
        <f>IF(N12=0,0,V12/N12)</f>
        <v>0</v>
      </c>
      <c r="Y12" s="181">
        <f>+VLOOKUP($Q$8,'Fatores de conversão'!$A$5:$I$13,3,FALSE)*Q12+VLOOKUP($R$8,'Fatores de conversão'!$A$5:$I$13,3,FALSE)*R12+VLOOKUP($S$8,'Fatores de conversão'!$A$5:$I$13,3,FALSE)*S12+VLOOKUP($T$8,'Fatores de conversão'!$A$5:$I$13,3,FALSE)*T12+VLOOKUP($U$8,'Fatores de conversão'!$A$5:$I$13,3,FALSE)*U12</f>
        <v>0</v>
      </c>
      <c r="Z12" s="181">
        <f>+VLOOKUP($Q$8,'Fatores de conversão'!$A$5:$I$13,6,FALSE)*Q12+VLOOKUP($R$8,'Fatores de conversão'!$A$5:$I$13,6,FALSE)*R12+VLOOKUP($S$8,'Fatores de conversão'!$A$5:$I$13,6,FALSE)*S12+VLOOKUP($T$8,'Fatores de conversão'!$A$5:$I$13,6,FALSE)*T12+VLOOKUP($U$8,'Fatores de conversão'!$A$5:$I$13,6,FALSE)*U12</f>
        <v>0</v>
      </c>
      <c r="AA12" s="181">
        <f>(VLOOKUP($Q$8,'Fatores de conversão'!$A$5:$I$13,9,FALSE)*Q12+VLOOKUP($R$8,'Fatores de conversão'!$A$5:$I$13,9,FALSE)*R12+VLOOKUP($S$8,'Fatores de conversão'!$A$5:$I$13,9,FALSE)*S12+VLOOKUP($T$8,'Fatores de conversão'!$A$5:$I$13,9,FALSE)*T12+VLOOKUP($U$8,'Fatores de conversão'!$A$5:$I$13,9,FALSE)*U12)/1000</f>
        <v>0</v>
      </c>
      <c r="AB12" s="30"/>
      <c r="AC12" s="30"/>
      <c r="AD12" s="130"/>
      <c r="AE12" s="182">
        <f>IF(OR(AC12="",AC12=0),0,IF(OR(AD12="",AD12=0),0,H12+1))</f>
        <v>0</v>
      </c>
      <c r="AF12" s="132"/>
      <c r="AG12" s="30"/>
      <c r="AH12" s="179" t="str">
        <f>IF(F12="","",VLOOKUP(F12,'Valores-Padrão'!$C$8:$F$11,3,FALSE)*G12)</f>
        <v/>
      </c>
      <c r="AI12" s="179">
        <f t="shared" si="3"/>
        <v>0</v>
      </c>
      <c r="AJ12" s="183">
        <f t="shared" si="4"/>
        <v>0</v>
      </c>
      <c r="AK12" s="12"/>
      <c r="AM12" s="11"/>
      <c r="AN12" s="11"/>
      <c r="AO12" s="11"/>
      <c r="AP12" s="11"/>
      <c r="AQ12" s="11"/>
      <c r="AW12" s="11"/>
      <c r="AX12" s="11"/>
      <c r="AY12" s="87"/>
      <c r="AZ12" s="147"/>
      <c r="BA12" s="147"/>
      <c r="BB12" s="147"/>
      <c r="BC12" s="11"/>
      <c r="BD12" s="11"/>
    </row>
    <row r="13" spans="2:56" ht="30" customHeight="1" x14ac:dyDescent="0.25">
      <c r="B13" s="15"/>
      <c r="C13" s="174">
        <v>4</v>
      </c>
      <c r="D13" s="115"/>
      <c r="E13" s="96"/>
      <c r="F13" s="93"/>
      <c r="G13" s="116"/>
      <c r="H13" s="176" t="str">
        <f>IF(F13="","",VLOOKUP(F13,'Valores-Padrão'!$C$8:$F$11,4,FALSE))</f>
        <v/>
      </c>
      <c r="I13" s="117"/>
      <c r="J13" s="40"/>
      <c r="K13" s="40"/>
      <c r="L13" s="40"/>
      <c r="M13" s="40"/>
      <c r="N13" s="177">
        <f t="shared" si="1"/>
        <v>0</v>
      </c>
      <c r="O13" s="178">
        <f>+VLOOKUP($I$8,'Fatores de conversão'!$A$5:$I$13,6,FALSE)*I13+VLOOKUP($J$8,'Fatores de conversão'!$A$5:$I$13,6,FALSE)*J13+VLOOKUP($K$8,'Fatores de conversão'!$A$5:$I$13,6,FALSE)*K13+VLOOKUP($L$8,'Fatores de conversão'!$A$5:$I$13,6,FALSE)*L13+VLOOKUP($M$8,'Fatores de conversão'!$A$5:$I$13,6,FALSE)*M13</f>
        <v>0</v>
      </c>
      <c r="P13" s="179">
        <f>+SUMPRODUCT('1. Identificação Ben. Oper.'!$D$38:$H$38,I13:M13)</f>
        <v>0</v>
      </c>
      <c r="Q13" s="126"/>
      <c r="R13" s="127"/>
      <c r="S13" s="127"/>
      <c r="T13" s="127"/>
      <c r="U13" s="127"/>
      <c r="V13" s="177">
        <f t="shared" si="2"/>
        <v>0</v>
      </c>
      <c r="W13" s="179">
        <f>+SUMPRODUCT('1. Identificação Ben. Oper.'!$D$38:$H$38,Q13:U13)</f>
        <v>0</v>
      </c>
      <c r="X13" s="180">
        <f>IF(N13=0,0,V13/N13)</f>
        <v>0</v>
      </c>
      <c r="Y13" s="181">
        <f>+VLOOKUP($Q$8,'Fatores de conversão'!$A$5:$I$13,3,FALSE)*Q13+VLOOKUP($R$8,'Fatores de conversão'!$A$5:$I$13,3,FALSE)*R13+VLOOKUP($S$8,'Fatores de conversão'!$A$5:$I$13,3,FALSE)*S13+VLOOKUP($T$8,'Fatores de conversão'!$A$5:$I$13,3,FALSE)*T13+VLOOKUP($U$8,'Fatores de conversão'!$A$5:$I$13,3,FALSE)*U13</f>
        <v>0</v>
      </c>
      <c r="Z13" s="181">
        <f>+VLOOKUP($Q$8,'Fatores de conversão'!$A$5:$I$13,6,FALSE)*Q13+VLOOKUP($R$8,'Fatores de conversão'!$A$5:$I$13,6,FALSE)*R13+VLOOKUP($S$8,'Fatores de conversão'!$A$5:$I$13,6,FALSE)*S13+VLOOKUP($T$8,'Fatores de conversão'!$A$5:$I$13,6,FALSE)*T13+VLOOKUP($U$8,'Fatores de conversão'!$A$5:$I$13,6,FALSE)*U13</f>
        <v>0</v>
      </c>
      <c r="AA13" s="181">
        <f>(VLOOKUP($Q$8,'Fatores de conversão'!$A$5:$I$13,9,FALSE)*Q13+VLOOKUP($R$8,'Fatores de conversão'!$A$5:$I$13,9,FALSE)*R13+VLOOKUP($S$8,'Fatores de conversão'!$A$5:$I$13,9,FALSE)*S13+VLOOKUP($T$8,'Fatores de conversão'!$A$5:$I$13,9,FALSE)*T13+VLOOKUP($U$8,'Fatores de conversão'!$A$5:$I$13,9,FALSE)*U13)/1000</f>
        <v>0</v>
      </c>
      <c r="AB13" s="30"/>
      <c r="AC13" s="30"/>
      <c r="AD13" s="130"/>
      <c r="AE13" s="182">
        <f>IF(OR(AC13="",AC13=0),0,IF(OR(AD13="",AD13=0),0,H13+1))</f>
        <v>0</v>
      </c>
      <c r="AF13" s="132"/>
      <c r="AG13" s="30"/>
      <c r="AH13" s="179" t="str">
        <f>IF(F13="","",VLOOKUP(F13,'Valores-Padrão'!$C$8:$F$11,3,FALSE)*G13)</f>
        <v/>
      </c>
      <c r="AI13" s="179">
        <f t="shared" si="3"/>
        <v>0</v>
      </c>
      <c r="AJ13" s="183">
        <f t="shared" si="4"/>
        <v>0</v>
      </c>
      <c r="AK13" s="12"/>
      <c r="AM13" s="11"/>
      <c r="AN13" s="11"/>
      <c r="AO13" s="11"/>
      <c r="AP13" s="11"/>
      <c r="AQ13" s="11"/>
      <c r="AW13" s="11"/>
      <c r="AX13" s="11"/>
      <c r="AY13" s="184"/>
      <c r="AZ13" s="147"/>
      <c r="BA13" s="147"/>
      <c r="BB13" s="147"/>
      <c r="BC13" s="11"/>
      <c r="BD13" s="11"/>
    </row>
    <row r="14" spans="2:56" ht="30" customHeight="1" x14ac:dyDescent="0.25">
      <c r="B14" s="15"/>
      <c r="C14" s="174">
        <v>5</v>
      </c>
      <c r="D14" s="115"/>
      <c r="E14" s="96"/>
      <c r="F14" s="93"/>
      <c r="G14" s="116"/>
      <c r="H14" s="176" t="str">
        <f>IF(F14="","",VLOOKUP(F14,'Valores-Padrão'!$C$8:$F$11,4,FALSE))</f>
        <v/>
      </c>
      <c r="I14" s="117"/>
      <c r="J14" s="40"/>
      <c r="K14" s="40"/>
      <c r="L14" s="40"/>
      <c r="M14" s="40"/>
      <c r="N14" s="177">
        <f t="shared" si="1"/>
        <v>0</v>
      </c>
      <c r="O14" s="178">
        <f>+VLOOKUP($I$8,'Fatores de conversão'!$A$5:$I$13,6,FALSE)*I14+VLOOKUP($J$8,'Fatores de conversão'!$A$5:$I$13,6,FALSE)*J14+VLOOKUP($K$8,'Fatores de conversão'!$A$5:$I$13,6,FALSE)*K14+VLOOKUP($L$8,'Fatores de conversão'!$A$5:$I$13,6,FALSE)*L14+VLOOKUP($M$8,'Fatores de conversão'!$A$5:$I$13,6,FALSE)*M14</f>
        <v>0</v>
      </c>
      <c r="P14" s="179">
        <f>+SUMPRODUCT('1. Identificação Ben. Oper.'!$D$38:$H$38,I14:M14)</f>
        <v>0</v>
      </c>
      <c r="Q14" s="126"/>
      <c r="R14" s="127"/>
      <c r="S14" s="127"/>
      <c r="T14" s="127"/>
      <c r="U14" s="127"/>
      <c r="V14" s="177">
        <f t="shared" si="2"/>
        <v>0</v>
      </c>
      <c r="W14" s="179">
        <f>+SUMPRODUCT('1. Identificação Ben. Oper.'!$D$38:$H$38,Q14:U14)</f>
        <v>0</v>
      </c>
      <c r="X14" s="180">
        <f>IF(N14=0,0,V14/N14)</f>
        <v>0</v>
      </c>
      <c r="Y14" s="181">
        <f>+VLOOKUP($Q$8,'Fatores de conversão'!$A$5:$I$13,3,FALSE)*Q14+VLOOKUP($R$8,'Fatores de conversão'!$A$5:$I$13,3,FALSE)*R14+VLOOKUP($S$8,'Fatores de conversão'!$A$5:$I$13,3,FALSE)*S14+VLOOKUP($T$8,'Fatores de conversão'!$A$5:$I$13,3,FALSE)*T14+VLOOKUP($U$8,'Fatores de conversão'!$A$5:$I$13,3,FALSE)*U14</f>
        <v>0</v>
      </c>
      <c r="Z14" s="181">
        <f>+VLOOKUP($Q$8,'Fatores de conversão'!$A$5:$I$13,6,FALSE)*Q14+VLOOKUP($R$8,'Fatores de conversão'!$A$5:$I$13,6,FALSE)*R14+VLOOKUP($S$8,'Fatores de conversão'!$A$5:$I$13,6,FALSE)*S14+VLOOKUP($T$8,'Fatores de conversão'!$A$5:$I$13,6,FALSE)*T14+VLOOKUP($U$8,'Fatores de conversão'!$A$5:$I$13,6,FALSE)*U14</f>
        <v>0</v>
      </c>
      <c r="AA14" s="181">
        <f>(VLOOKUP($Q$8,'Fatores de conversão'!$A$5:$I$13,9,FALSE)*Q14+VLOOKUP($R$8,'Fatores de conversão'!$A$5:$I$13,9,FALSE)*R14+VLOOKUP($S$8,'Fatores de conversão'!$A$5:$I$13,9,FALSE)*S14+VLOOKUP($T$8,'Fatores de conversão'!$A$5:$I$13,9,FALSE)*T14+VLOOKUP($U$8,'Fatores de conversão'!$A$5:$I$13,9,FALSE)*U14)/1000</f>
        <v>0</v>
      </c>
      <c r="AB14" s="30"/>
      <c r="AC14" s="30"/>
      <c r="AD14" s="130"/>
      <c r="AE14" s="182">
        <f>IF(OR(AC14="",AC14=0),0,IF(OR(AD14="",AD14=0),0,H14+1))</f>
        <v>0</v>
      </c>
      <c r="AF14" s="132"/>
      <c r="AG14" s="30"/>
      <c r="AH14" s="179" t="str">
        <f>IF(F14="","",VLOOKUP(F14,'Valores-Padrão'!$C$8:$F$11,3,FALSE)*G14)</f>
        <v/>
      </c>
      <c r="AI14" s="179">
        <f t="shared" si="3"/>
        <v>0</v>
      </c>
      <c r="AJ14" s="183">
        <f t="shared" si="4"/>
        <v>0</v>
      </c>
      <c r="AK14" s="12"/>
      <c r="AM14" s="11"/>
      <c r="AN14" s="11"/>
      <c r="AO14" s="11"/>
      <c r="AP14" s="11"/>
      <c r="AQ14" s="11"/>
      <c r="AW14" s="11"/>
      <c r="AX14" s="11"/>
      <c r="AY14" s="184"/>
      <c r="AZ14" s="147"/>
      <c r="BA14" s="147"/>
      <c r="BB14" s="147"/>
      <c r="BC14" s="11"/>
      <c r="BD14" s="11"/>
    </row>
    <row r="15" spans="2:56" ht="30" customHeight="1" x14ac:dyDescent="0.25">
      <c r="B15" s="15"/>
      <c r="C15" s="628" t="s">
        <v>62</v>
      </c>
      <c r="D15" s="629"/>
      <c r="E15" s="171"/>
      <c r="F15" s="171"/>
      <c r="G15" s="171"/>
      <c r="H15" s="171"/>
      <c r="I15" s="172"/>
      <c r="J15" s="171"/>
      <c r="K15" s="171"/>
      <c r="L15" s="171"/>
      <c r="M15" s="171"/>
      <c r="N15" s="171"/>
      <c r="O15" s="171"/>
      <c r="P15" s="173"/>
      <c r="Q15" s="172"/>
      <c r="R15" s="171"/>
      <c r="S15" s="171"/>
      <c r="T15" s="171"/>
      <c r="U15" s="171"/>
      <c r="V15" s="171"/>
      <c r="W15" s="171"/>
      <c r="X15" s="171"/>
      <c r="Y15" s="171"/>
      <c r="Z15" s="171"/>
      <c r="AA15" s="171"/>
      <c r="AB15" s="171"/>
      <c r="AC15" s="171"/>
      <c r="AD15" s="171"/>
      <c r="AE15" s="173"/>
      <c r="AF15" s="172"/>
      <c r="AG15" s="171"/>
      <c r="AH15" s="185"/>
      <c r="AI15" s="171"/>
      <c r="AJ15" s="173"/>
      <c r="AK15" s="12"/>
      <c r="AM15" s="11"/>
      <c r="AN15" s="11"/>
      <c r="AO15" s="11"/>
      <c r="AP15" s="11"/>
      <c r="AQ15" s="11"/>
      <c r="AW15" s="11"/>
      <c r="AX15" s="11"/>
      <c r="AY15" s="184"/>
      <c r="AZ15" s="147"/>
      <c r="BA15" s="147"/>
      <c r="BB15" s="147"/>
      <c r="BC15" s="11"/>
      <c r="BD15" s="11"/>
    </row>
    <row r="16" spans="2:56" ht="30" customHeight="1" x14ac:dyDescent="0.25">
      <c r="B16" s="15"/>
      <c r="C16" s="174">
        <v>6</v>
      </c>
      <c r="D16" s="115"/>
      <c r="E16" s="96"/>
      <c r="F16" s="93"/>
      <c r="G16" s="116"/>
      <c r="H16" s="118"/>
      <c r="I16" s="119"/>
      <c r="J16" s="118"/>
      <c r="K16" s="118"/>
      <c r="L16" s="118"/>
      <c r="M16" s="118"/>
      <c r="N16" s="177">
        <f>+SUM(I16:M16)</f>
        <v>0</v>
      </c>
      <c r="O16" s="178">
        <f>+VLOOKUP($I$8,'Fatores de conversão'!$A$5:$I$13,6,FALSE)*I16+VLOOKUP($J$8,'Fatores de conversão'!$A$5:$I$13,6,FALSE)*J16+VLOOKUP($K$8,'Fatores de conversão'!$A$5:$I$13,6,FALSE)*K16+VLOOKUP($L$8,'Fatores de conversão'!$A$5:$I$13,6,FALSE)*L16+VLOOKUP($M$8,'Fatores de conversão'!$A$5:$I$13,6,FALSE)*M16</f>
        <v>0</v>
      </c>
      <c r="P16" s="179">
        <f>+SUMPRODUCT('1. Identificação Ben. Oper.'!$D$38:$H$38,I16:M16)</f>
        <v>0</v>
      </c>
      <c r="Q16" s="126"/>
      <c r="R16" s="127"/>
      <c r="S16" s="127"/>
      <c r="T16" s="127"/>
      <c r="U16" s="127"/>
      <c r="V16" s="177">
        <f>+SUM(Q16:U16)</f>
        <v>0</v>
      </c>
      <c r="W16" s="179">
        <f>+SUMPRODUCT('1. Identificação Ben. Oper.'!$D$38:$H$38,Q16:U16)</f>
        <v>0</v>
      </c>
      <c r="X16" s="180">
        <f t="shared" ref="X16:X21" si="5">IF(N16=0,0,V16/N16)</f>
        <v>0</v>
      </c>
      <c r="Y16" s="181">
        <f>+VLOOKUP($Q$8,'Fatores de conversão'!$A$5:$I$13,3,FALSE)*Q16+VLOOKUP($R$8,'Fatores de conversão'!$A$5:$I$13,3,FALSE)*R16+VLOOKUP($S$8,'Fatores de conversão'!$A$5:$I$13,3,FALSE)*S16+VLOOKUP($T$8,'Fatores de conversão'!$A$5:$I$13,3,FALSE)*T16+VLOOKUP($U$8,'Fatores de conversão'!$A$5:$I$13,3,FALSE)*U16</f>
        <v>0</v>
      </c>
      <c r="Z16" s="181">
        <f>+VLOOKUP($Q$8,'Fatores de conversão'!$A$5:$I$13,6,FALSE)*Q16+VLOOKUP($R$8,'Fatores de conversão'!$A$5:$I$13,6,FALSE)*R16+VLOOKUP($S$8,'Fatores de conversão'!$A$5:$I$13,6,FALSE)*S16+VLOOKUP($T$8,'Fatores de conversão'!$A$5:$I$13,6,FALSE)*T16+VLOOKUP($U$8,'Fatores de conversão'!$A$5:$I$13,6,FALSE)*U16</f>
        <v>0</v>
      </c>
      <c r="AA16" s="181">
        <f>(VLOOKUP($Q$8,'Fatores de conversão'!$A$5:$I$13,9,FALSE)*Q16+VLOOKUP($R$8,'Fatores de conversão'!$A$5:$I$13,9,FALSE)*R16+VLOOKUP($S$8,'Fatores de conversão'!$A$5:$I$13,9,FALSE)*S16+VLOOKUP($T$8,'Fatores de conversão'!$A$5:$I$13,9,FALSE)*T16+VLOOKUP($U$8,'Fatores de conversão'!$A$5:$I$13,9,FALSE)*U16)/1000</f>
        <v>0</v>
      </c>
      <c r="AB16" s="30"/>
      <c r="AC16" s="30"/>
      <c r="AD16" s="130"/>
      <c r="AE16" s="182">
        <f>IF(OR(AC16="",AC16=0),0,IF(OR(AD16="",AD16=0),0,H16+1))</f>
        <v>0</v>
      </c>
      <c r="AF16" s="132"/>
      <c r="AG16" s="133"/>
      <c r="AH16" s="186" t="s">
        <v>269</v>
      </c>
      <c r="AI16" s="179">
        <f>IF(AF16=0,0,IF(AF16&lt;(AH16),AF16+AG16,((AH16)+((AG16/AF16)*AH16))))</f>
        <v>0</v>
      </c>
      <c r="AJ16" s="183">
        <f t="shared" si="4"/>
        <v>0</v>
      </c>
      <c r="AK16" s="12"/>
      <c r="AM16" s="11"/>
      <c r="AN16" s="11"/>
      <c r="AO16" s="11"/>
      <c r="AP16" s="11"/>
      <c r="AQ16" s="11"/>
      <c r="AW16" s="11"/>
      <c r="AX16" s="11"/>
      <c r="AY16" s="184"/>
      <c r="AZ16" s="147"/>
      <c r="BA16" s="147"/>
      <c r="BB16" s="147"/>
      <c r="BC16" s="11"/>
      <c r="BD16" s="11"/>
    </row>
    <row r="17" spans="2:57" ht="30" customHeight="1" x14ac:dyDescent="0.25">
      <c r="B17" s="15"/>
      <c r="C17" s="174">
        <v>7</v>
      </c>
      <c r="D17" s="115"/>
      <c r="E17" s="96"/>
      <c r="F17" s="93"/>
      <c r="G17" s="116"/>
      <c r="H17" s="118"/>
      <c r="I17" s="119"/>
      <c r="J17" s="118"/>
      <c r="K17" s="118"/>
      <c r="L17" s="118"/>
      <c r="M17" s="118"/>
      <c r="N17" s="177">
        <f t="shared" ref="N17:N20" si="6">+SUM(I17:M17)</f>
        <v>0</v>
      </c>
      <c r="O17" s="178">
        <f>+VLOOKUP($I$8,'Fatores de conversão'!$A$5:$I$13,6,FALSE)*I17+VLOOKUP($J$8,'Fatores de conversão'!$A$5:$I$13,6,FALSE)*J17+VLOOKUP($K$8,'Fatores de conversão'!$A$5:$I$13,6,FALSE)*K17+VLOOKUP($L$8,'Fatores de conversão'!$A$5:$I$13,6,FALSE)*L17+VLOOKUP($M$8,'Fatores de conversão'!$A$5:$I$13,6,FALSE)*M17</f>
        <v>0</v>
      </c>
      <c r="P17" s="179">
        <f>+SUMPRODUCT('1. Identificação Ben. Oper.'!$D$38:$H$38,I17:M17)</f>
        <v>0</v>
      </c>
      <c r="Q17" s="126"/>
      <c r="R17" s="127"/>
      <c r="S17" s="127"/>
      <c r="T17" s="127"/>
      <c r="U17" s="127"/>
      <c r="V17" s="177">
        <f t="shared" ref="V17:V20" si="7">+SUM(Q17:U17)</f>
        <v>0</v>
      </c>
      <c r="W17" s="179">
        <f>+SUMPRODUCT('1. Identificação Ben. Oper.'!$D$38:$H$38,Q17:U17)</f>
        <v>0</v>
      </c>
      <c r="X17" s="180">
        <f t="shared" si="5"/>
        <v>0</v>
      </c>
      <c r="Y17" s="181">
        <f>+VLOOKUP($Q$8,'Fatores de conversão'!$A$5:$I$13,3,FALSE)*Q17+VLOOKUP($R$8,'Fatores de conversão'!$A$5:$I$13,3,FALSE)*R17+VLOOKUP($S$8,'Fatores de conversão'!$A$5:$I$13,3,FALSE)*S17+VLOOKUP($T$8,'Fatores de conversão'!$A$5:$I$13,3,FALSE)*T17+VLOOKUP($U$8,'Fatores de conversão'!$A$5:$I$13,3,FALSE)*U17</f>
        <v>0</v>
      </c>
      <c r="Z17" s="181">
        <f>+VLOOKUP($Q$8,'Fatores de conversão'!$A$5:$I$13,6,FALSE)*Q17+VLOOKUP($R$8,'Fatores de conversão'!$A$5:$I$13,6,FALSE)*R17+VLOOKUP($S$8,'Fatores de conversão'!$A$5:$I$13,6,FALSE)*S17+VLOOKUP($T$8,'Fatores de conversão'!$A$5:$I$13,6,FALSE)*T17+VLOOKUP($U$8,'Fatores de conversão'!$A$5:$I$13,6,FALSE)*U17</f>
        <v>0</v>
      </c>
      <c r="AA17" s="181">
        <f>(VLOOKUP($Q$8,'Fatores de conversão'!$A$5:$I$13,9,FALSE)*Q17+VLOOKUP($R$8,'Fatores de conversão'!$A$5:$I$13,9,FALSE)*R17+VLOOKUP($S$8,'Fatores de conversão'!$A$5:$I$13,9,FALSE)*S17+VLOOKUP($T$8,'Fatores de conversão'!$A$5:$I$13,9,FALSE)*T17+VLOOKUP($U$8,'Fatores de conversão'!$A$5:$I$13,9,FALSE)*U17)/1000</f>
        <v>0</v>
      </c>
      <c r="AB17" s="30"/>
      <c r="AC17" s="30"/>
      <c r="AD17" s="130"/>
      <c r="AE17" s="182">
        <f>IF(OR(AC17="",AC17=0),0,IF(OR(AD17="",AD17=0),0,H17+1))</f>
        <v>0</v>
      </c>
      <c r="AF17" s="132"/>
      <c r="AG17" s="133"/>
      <c r="AH17" s="186" t="s">
        <v>269</v>
      </c>
      <c r="AI17" s="179">
        <f t="shared" si="3"/>
        <v>0</v>
      </c>
      <c r="AJ17" s="183">
        <f t="shared" si="4"/>
        <v>0</v>
      </c>
      <c r="AK17" s="12"/>
      <c r="AM17" s="11"/>
      <c r="AN17" s="11"/>
      <c r="AO17" s="11"/>
      <c r="AP17" s="11"/>
      <c r="AQ17" s="11"/>
      <c r="AW17" s="11"/>
      <c r="AX17" s="11"/>
      <c r="AY17" s="184"/>
      <c r="AZ17" s="147"/>
      <c r="BA17" s="147"/>
      <c r="BB17" s="147"/>
      <c r="BC17" s="11"/>
      <c r="BD17" s="11"/>
    </row>
    <row r="18" spans="2:57" ht="30" customHeight="1" x14ac:dyDescent="0.25">
      <c r="B18" s="15"/>
      <c r="C18" s="174">
        <v>8</v>
      </c>
      <c r="D18" s="115"/>
      <c r="E18" s="96"/>
      <c r="F18" s="93"/>
      <c r="G18" s="116"/>
      <c r="H18" s="118"/>
      <c r="I18" s="119"/>
      <c r="J18" s="118"/>
      <c r="K18" s="118"/>
      <c r="L18" s="118"/>
      <c r="M18" s="118"/>
      <c r="N18" s="177">
        <f t="shared" si="6"/>
        <v>0</v>
      </c>
      <c r="O18" s="178">
        <f>+VLOOKUP($I$8,'Fatores de conversão'!$A$5:$I$13,6,FALSE)*I18+VLOOKUP($J$8,'Fatores de conversão'!$A$5:$I$13,6,FALSE)*J18+VLOOKUP($K$8,'Fatores de conversão'!$A$5:$I$13,6,FALSE)*K18+VLOOKUP($L$8,'Fatores de conversão'!$A$5:$I$13,6,FALSE)*L18+VLOOKUP($M$8,'Fatores de conversão'!$A$5:$I$13,6,FALSE)*M18</f>
        <v>0</v>
      </c>
      <c r="P18" s="179">
        <f>+SUMPRODUCT('1. Identificação Ben. Oper.'!$D$38:$H$38,I18:M18)</f>
        <v>0</v>
      </c>
      <c r="Q18" s="126"/>
      <c r="R18" s="127"/>
      <c r="S18" s="127"/>
      <c r="T18" s="127"/>
      <c r="U18" s="127"/>
      <c r="V18" s="177">
        <f t="shared" si="7"/>
        <v>0</v>
      </c>
      <c r="W18" s="179">
        <f>+SUMPRODUCT('1. Identificação Ben. Oper.'!$D$38:$H$38,Q18:U18)</f>
        <v>0</v>
      </c>
      <c r="X18" s="180">
        <f t="shared" si="5"/>
        <v>0</v>
      </c>
      <c r="Y18" s="181">
        <f>+VLOOKUP($Q$8,'Fatores de conversão'!$A$5:$I$13,3,FALSE)*Q18+VLOOKUP($R$8,'Fatores de conversão'!$A$5:$I$13,3,FALSE)*R18+VLOOKUP($S$8,'Fatores de conversão'!$A$5:$I$13,3,FALSE)*S18+VLOOKUP($T$8,'Fatores de conversão'!$A$5:$I$13,3,FALSE)*T18+VLOOKUP($U$8,'Fatores de conversão'!$A$5:$I$13,3,FALSE)*U18</f>
        <v>0</v>
      </c>
      <c r="Z18" s="181">
        <f>+VLOOKUP($Q$8,'Fatores de conversão'!$A$5:$I$13,6,FALSE)*Q18+VLOOKUP($R$8,'Fatores de conversão'!$A$5:$I$13,6,FALSE)*R18+VLOOKUP($S$8,'Fatores de conversão'!$A$5:$I$13,6,FALSE)*S18+VLOOKUP($T$8,'Fatores de conversão'!$A$5:$I$13,6,FALSE)*T18+VLOOKUP($U$8,'Fatores de conversão'!$A$5:$I$13,6,FALSE)*U18</f>
        <v>0</v>
      </c>
      <c r="AA18" s="181">
        <f>(VLOOKUP($Q$8,'Fatores de conversão'!$A$5:$I$13,9,FALSE)*Q18+VLOOKUP($R$8,'Fatores de conversão'!$A$5:$I$13,9,FALSE)*R18+VLOOKUP($S$8,'Fatores de conversão'!$A$5:$I$13,9,FALSE)*S18+VLOOKUP($T$8,'Fatores de conversão'!$A$5:$I$13,9,FALSE)*T18+VLOOKUP($U$8,'Fatores de conversão'!$A$5:$I$13,9,FALSE)*U18)/1000</f>
        <v>0</v>
      </c>
      <c r="AB18" s="30"/>
      <c r="AC18" s="30"/>
      <c r="AD18" s="130"/>
      <c r="AE18" s="182">
        <f>IF(OR(AC18="",AC18=0),0,IF(OR(AD18="",AD18=0),0,H18+1))</f>
        <v>0</v>
      </c>
      <c r="AF18" s="132"/>
      <c r="AG18" s="133"/>
      <c r="AH18" s="186" t="s">
        <v>269</v>
      </c>
      <c r="AI18" s="179">
        <f t="shared" si="3"/>
        <v>0</v>
      </c>
      <c r="AJ18" s="183">
        <f t="shared" si="4"/>
        <v>0</v>
      </c>
      <c r="AK18" s="12"/>
      <c r="AM18" s="11"/>
      <c r="AN18" s="11"/>
      <c r="AO18" s="11"/>
      <c r="AP18" s="11"/>
      <c r="AQ18" s="11"/>
      <c r="AW18" s="11"/>
      <c r="AX18" s="11"/>
      <c r="AY18" s="184"/>
      <c r="AZ18" s="147"/>
      <c r="BA18" s="147"/>
      <c r="BB18" s="147"/>
      <c r="BC18" s="11"/>
      <c r="BD18" s="11"/>
    </row>
    <row r="19" spans="2:57" ht="30" customHeight="1" x14ac:dyDescent="0.25">
      <c r="B19" s="15"/>
      <c r="C19" s="174">
        <v>9</v>
      </c>
      <c r="D19" s="115"/>
      <c r="E19" s="96"/>
      <c r="F19" s="93"/>
      <c r="G19" s="116"/>
      <c r="H19" s="118"/>
      <c r="I19" s="119"/>
      <c r="J19" s="118"/>
      <c r="K19" s="118"/>
      <c r="L19" s="118"/>
      <c r="M19" s="118"/>
      <c r="N19" s="177">
        <f t="shared" si="6"/>
        <v>0</v>
      </c>
      <c r="O19" s="178">
        <f>+VLOOKUP($I$8,'Fatores de conversão'!$A$5:$I$13,6,FALSE)*I19+VLOOKUP($J$8,'Fatores de conversão'!$A$5:$I$13,6,FALSE)*J19+VLOOKUP($K$8,'Fatores de conversão'!$A$5:$I$13,6,FALSE)*K19+VLOOKUP($L$8,'Fatores de conversão'!$A$5:$I$13,6,FALSE)*L19+VLOOKUP($M$8,'Fatores de conversão'!$A$5:$I$13,6,FALSE)*M19</f>
        <v>0</v>
      </c>
      <c r="P19" s="179">
        <f>+SUMPRODUCT('1. Identificação Ben. Oper.'!$D$38:$H$38,I19:M19)</f>
        <v>0</v>
      </c>
      <c r="Q19" s="126"/>
      <c r="R19" s="127"/>
      <c r="S19" s="127"/>
      <c r="T19" s="127"/>
      <c r="U19" s="127"/>
      <c r="V19" s="177">
        <f t="shared" si="7"/>
        <v>0</v>
      </c>
      <c r="W19" s="179">
        <f>+SUMPRODUCT('1. Identificação Ben. Oper.'!$D$38:$H$38,Q19:U19)</f>
        <v>0</v>
      </c>
      <c r="X19" s="180">
        <f t="shared" si="5"/>
        <v>0</v>
      </c>
      <c r="Y19" s="181">
        <f>+VLOOKUP($Q$8,'Fatores de conversão'!$A$5:$I$13,3,FALSE)*Q19+VLOOKUP($R$8,'Fatores de conversão'!$A$5:$I$13,3,FALSE)*R19+VLOOKUP($S$8,'Fatores de conversão'!$A$5:$I$13,3,FALSE)*S19+VLOOKUP($T$8,'Fatores de conversão'!$A$5:$I$13,3,FALSE)*T19+VLOOKUP($U$8,'Fatores de conversão'!$A$5:$I$13,3,FALSE)*U19</f>
        <v>0</v>
      </c>
      <c r="Z19" s="181">
        <f>+VLOOKUP($Q$8,'Fatores de conversão'!$A$5:$I$13,6,FALSE)*Q19+VLOOKUP($R$8,'Fatores de conversão'!$A$5:$I$13,6,FALSE)*R19+VLOOKUP($S$8,'Fatores de conversão'!$A$5:$I$13,6,FALSE)*S19+VLOOKUP($T$8,'Fatores de conversão'!$A$5:$I$13,6,FALSE)*T19+VLOOKUP($U$8,'Fatores de conversão'!$A$5:$I$13,6,FALSE)*U19</f>
        <v>0</v>
      </c>
      <c r="AA19" s="181">
        <f>(VLOOKUP($Q$8,'Fatores de conversão'!$A$5:$I$13,9,FALSE)*Q19+VLOOKUP($R$8,'Fatores de conversão'!$A$5:$I$13,9,FALSE)*R19+VLOOKUP($S$8,'Fatores de conversão'!$A$5:$I$13,9,FALSE)*S19+VLOOKUP($T$8,'Fatores de conversão'!$A$5:$I$13,9,FALSE)*T19+VLOOKUP($U$8,'Fatores de conversão'!$A$5:$I$13,9,FALSE)*U19)/1000</f>
        <v>0</v>
      </c>
      <c r="AB19" s="30"/>
      <c r="AC19" s="30"/>
      <c r="AD19" s="130"/>
      <c r="AE19" s="182">
        <f>IF(OR(AC19="",AC19=0),0,IF(OR(AD19="",AD19=0),0,H19+1))</f>
        <v>0</v>
      </c>
      <c r="AF19" s="132"/>
      <c r="AG19" s="133"/>
      <c r="AH19" s="186" t="s">
        <v>269</v>
      </c>
      <c r="AI19" s="179">
        <f t="shared" si="3"/>
        <v>0</v>
      </c>
      <c r="AJ19" s="183">
        <f t="shared" si="4"/>
        <v>0</v>
      </c>
      <c r="AK19" s="12"/>
      <c r="AM19" s="11"/>
      <c r="AN19" s="11"/>
      <c r="AO19" s="11"/>
      <c r="AP19" s="11"/>
      <c r="AQ19" s="11"/>
      <c r="AW19" s="11"/>
      <c r="AX19" s="11"/>
      <c r="AY19" s="184"/>
      <c r="AZ19" s="147"/>
      <c r="BA19" s="147"/>
      <c r="BB19" s="147"/>
      <c r="BC19" s="11"/>
      <c r="BD19" s="11"/>
    </row>
    <row r="20" spans="2:57" ht="30" customHeight="1" thickBot="1" x14ac:dyDescent="0.3">
      <c r="B20" s="15"/>
      <c r="C20" s="187">
        <v>10</v>
      </c>
      <c r="D20" s="120"/>
      <c r="E20" s="121"/>
      <c r="F20" s="122"/>
      <c r="G20" s="123"/>
      <c r="H20" s="124"/>
      <c r="I20" s="125"/>
      <c r="J20" s="124"/>
      <c r="K20" s="124"/>
      <c r="L20" s="124"/>
      <c r="M20" s="124"/>
      <c r="N20" s="189">
        <f t="shared" si="6"/>
        <v>0</v>
      </c>
      <c r="O20" s="178">
        <f>+VLOOKUP($I$8,'Fatores de conversão'!$A$5:$I$13,6,FALSE)*I20+VLOOKUP($J$8,'Fatores de conversão'!$A$5:$I$13,6,FALSE)*J20+VLOOKUP($K$8,'Fatores de conversão'!$A$5:$I$13,6,FALSE)*K20+VLOOKUP($L$8,'Fatores de conversão'!$A$5:$I$13,6,FALSE)*L20+VLOOKUP($M$8,'Fatores de conversão'!$A$5:$I$13,6,FALSE)*M20</f>
        <v>0</v>
      </c>
      <c r="P20" s="179">
        <f>+SUMPRODUCT('1. Identificação Ben. Oper.'!$D$38:$H$38,I20:M20)</f>
        <v>0</v>
      </c>
      <c r="Q20" s="128"/>
      <c r="R20" s="129"/>
      <c r="S20" s="129"/>
      <c r="T20" s="129"/>
      <c r="U20" s="129"/>
      <c r="V20" s="189">
        <f t="shared" si="7"/>
        <v>0</v>
      </c>
      <c r="W20" s="179">
        <f>+SUMPRODUCT('1. Identificação Ben. Oper.'!$D$38:$H$38,Q20:U20)</f>
        <v>0</v>
      </c>
      <c r="X20" s="180">
        <f t="shared" si="5"/>
        <v>0</v>
      </c>
      <c r="Y20" s="181">
        <f>+VLOOKUP($Q$8,'Fatores de conversão'!$A$5:$I$13,3,FALSE)*Q20+VLOOKUP($R$8,'Fatores de conversão'!$A$5:$I$13,3,FALSE)*R20+VLOOKUP($S$8,'Fatores de conversão'!$A$5:$I$13,3,FALSE)*S20+VLOOKUP($T$8,'Fatores de conversão'!$A$5:$I$13,3,FALSE)*T20+VLOOKUP($U$8,'Fatores de conversão'!$A$5:$I$13,3,FALSE)*U20</f>
        <v>0</v>
      </c>
      <c r="Z20" s="181">
        <f>+VLOOKUP($Q$8,'Fatores de conversão'!$A$5:$I$13,6,FALSE)*Q20+VLOOKUP($R$8,'Fatores de conversão'!$A$5:$I$13,6,FALSE)*R20+VLOOKUP($S$8,'Fatores de conversão'!$A$5:$I$13,6,FALSE)*S20+VLOOKUP($T$8,'Fatores de conversão'!$A$5:$I$13,6,FALSE)*T20+VLOOKUP($U$8,'Fatores de conversão'!$A$5:$I$13,6,FALSE)*U20</f>
        <v>0</v>
      </c>
      <c r="AA20" s="181">
        <f>(VLOOKUP($Q$8,'Fatores de conversão'!$A$5:$I$13,9,FALSE)*Q20+VLOOKUP($R$8,'Fatores de conversão'!$A$5:$I$13,9,FALSE)*R20+VLOOKUP($S$8,'Fatores de conversão'!$A$5:$I$13,9,FALSE)*S20+VLOOKUP($T$8,'Fatores de conversão'!$A$5:$I$13,9,FALSE)*T20+VLOOKUP($U$8,'Fatores de conversão'!$A$5:$I$13,9,FALSE)*U20)/1000</f>
        <v>0</v>
      </c>
      <c r="AB20" s="131"/>
      <c r="AC20" s="131"/>
      <c r="AD20" s="130"/>
      <c r="AE20" s="182">
        <f>IF(OR(AC20="",AC20=0),0,IF(OR(AD20="",AD20=0),0,H20+1))</f>
        <v>0</v>
      </c>
      <c r="AF20" s="134"/>
      <c r="AG20" s="135"/>
      <c r="AH20" s="186" t="s">
        <v>269</v>
      </c>
      <c r="AI20" s="190">
        <f t="shared" si="3"/>
        <v>0</v>
      </c>
      <c r="AJ20" s="183">
        <f t="shared" si="4"/>
        <v>0</v>
      </c>
      <c r="AK20" s="12"/>
      <c r="AM20" s="11"/>
      <c r="AN20" s="11"/>
      <c r="AO20" s="11"/>
      <c r="AP20" s="11"/>
      <c r="AQ20" s="11"/>
      <c r="AS20" s="250"/>
      <c r="AT20" s="250"/>
      <c r="AW20" s="11"/>
      <c r="AX20" s="11"/>
      <c r="AY20" s="184"/>
      <c r="AZ20" s="147"/>
      <c r="BA20" s="147"/>
      <c r="BB20" s="147"/>
      <c r="BC20" s="11"/>
      <c r="BD20" s="11"/>
    </row>
    <row r="21" spans="2:57" ht="15.75" thickBot="1" x14ac:dyDescent="0.3">
      <c r="B21" s="15"/>
      <c r="C21" s="34"/>
      <c r="D21" s="11"/>
      <c r="E21" s="11"/>
      <c r="F21" s="11"/>
      <c r="G21" s="11"/>
      <c r="H21" s="11"/>
      <c r="I21" s="191">
        <f>SUM(I10:I20)</f>
        <v>0</v>
      </c>
      <c r="J21" s="192">
        <f t="shared" ref="J21:P21" si="8">SUM(J10:J20)</f>
        <v>0</v>
      </c>
      <c r="K21" s="192">
        <f t="shared" si="8"/>
        <v>0</v>
      </c>
      <c r="L21" s="192">
        <f t="shared" si="8"/>
        <v>0</v>
      </c>
      <c r="M21" s="192">
        <f t="shared" si="8"/>
        <v>0</v>
      </c>
      <c r="N21" s="192">
        <f t="shared" si="8"/>
        <v>0</v>
      </c>
      <c r="O21" s="193">
        <f t="shared" si="8"/>
        <v>0</v>
      </c>
      <c r="P21" s="194">
        <f t="shared" si="8"/>
        <v>0</v>
      </c>
      <c r="Q21" s="191">
        <f>SUM(Q10:Q20)</f>
        <v>0</v>
      </c>
      <c r="R21" s="192">
        <f t="shared" ref="R21:U21" si="9">SUM(R10:R20)</f>
        <v>0</v>
      </c>
      <c r="S21" s="192">
        <f t="shared" si="9"/>
        <v>0</v>
      </c>
      <c r="T21" s="192">
        <f t="shared" si="9"/>
        <v>0</v>
      </c>
      <c r="U21" s="192">
        <f t="shared" si="9"/>
        <v>0</v>
      </c>
      <c r="V21" s="192">
        <f>SUM(V10:V20)</f>
        <v>0</v>
      </c>
      <c r="W21" s="195">
        <f>SUM(W10:W20)</f>
        <v>0</v>
      </c>
      <c r="X21" s="196">
        <f t="shared" si="5"/>
        <v>0</v>
      </c>
      <c r="Y21" s="197">
        <f t="shared" ref="Y21:AC21" si="10">SUM(Y10:Y20)</f>
        <v>0</v>
      </c>
      <c r="Z21" s="197">
        <f t="shared" si="10"/>
        <v>0</v>
      </c>
      <c r="AA21" s="197">
        <f t="shared" si="10"/>
        <v>0</v>
      </c>
      <c r="AB21" s="195">
        <f t="shared" si="10"/>
        <v>0</v>
      </c>
      <c r="AC21" s="195">
        <f t="shared" si="10"/>
        <v>0</v>
      </c>
      <c r="AD21" s="198"/>
      <c r="AE21" s="198"/>
      <c r="AF21" s="199">
        <f>SUM(AF10:AF20)</f>
        <v>0</v>
      </c>
      <c r="AG21" s="200">
        <f t="shared" ref="AG21:AH21" si="11">SUM(AG10:AG20)</f>
        <v>0</v>
      </c>
      <c r="AH21" s="200">
        <f t="shared" si="11"/>
        <v>0</v>
      </c>
      <c r="AI21" s="200">
        <f>SUM(AI10:AI20)</f>
        <v>0</v>
      </c>
      <c r="AJ21" s="274">
        <f t="shared" si="4"/>
        <v>0</v>
      </c>
      <c r="AK21" s="12"/>
      <c r="AM21" s="11"/>
      <c r="AN21" s="11"/>
      <c r="AO21" s="11"/>
      <c r="AP21" s="11"/>
      <c r="AQ21" s="11"/>
      <c r="AR21" s="11"/>
      <c r="AS21" s="250"/>
      <c r="AT21" s="250"/>
      <c r="AX21" s="11"/>
      <c r="AY21" s="86"/>
      <c r="AZ21" s="184"/>
      <c r="BA21" s="147"/>
      <c r="BB21" s="147"/>
      <c r="BC21" s="147"/>
      <c r="BD21" s="11"/>
      <c r="BE21" s="11"/>
    </row>
    <row r="22" spans="2:57" s="1" customFormat="1" ht="30" customHeight="1" thickBot="1" x14ac:dyDescent="0.3">
      <c r="B22" s="9"/>
      <c r="C22" s="616" t="s">
        <v>291</v>
      </c>
      <c r="D22" s="617"/>
      <c r="E22" s="201">
        <f>AF21+AG21</f>
        <v>0</v>
      </c>
      <c r="F22" s="34"/>
      <c r="G22" s="34"/>
      <c r="H22" s="34"/>
      <c r="I22" s="34"/>
      <c r="J22" s="34"/>
      <c r="K22" s="34"/>
      <c r="L22" s="34"/>
      <c r="M22" s="141"/>
      <c r="N22" s="141"/>
      <c r="O22" s="34"/>
      <c r="P22" s="34"/>
      <c r="Q22" s="202"/>
      <c r="R22" s="33"/>
      <c r="S22" s="202"/>
      <c r="T22" s="141"/>
      <c r="U22" s="141"/>
      <c r="V22" s="141"/>
      <c r="W22" s="141"/>
      <c r="X22" s="141"/>
      <c r="Y22" s="141"/>
      <c r="Z22" s="141"/>
      <c r="AA22" s="202"/>
      <c r="AB22" s="141"/>
      <c r="AC22" s="34"/>
      <c r="AD22" s="34"/>
      <c r="AE22" s="34"/>
      <c r="AF22" s="34"/>
      <c r="AG22" s="34"/>
      <c r="AH22" s="34"/>
      <c r="AI22" s="34"/>
      <c r="AJ22" s="251"/>
      <c r="AK22" s="12"/>
      <c r="AO22" s="34"/>
      <c r="AP22" s="89"/>
      <c r="AQ22" s="252"/>
      <c r="AR22" s="147"/>
      <c r="AS22" s="250"/>
      <c r="AT22" s="250"/>
      <c r="AU22" s="34"/>
      <c r="AV22" s="34"/>
    </row>
    <row r="23" spans="2:57" ht="30" customHeight="1" thickBot="1" x14ac:dyDescent="0.3">
      <c r="B23" s="15"/>
      <c r="C23" s="616" t="s">
        <v>172</v>
      </c>
      <c r="D23" s="617"/>
      <c r="E23" s="201">
        <f>AI21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2"/>
      <c r="AP23" s="11"/>
      <c r="AQ23" s="11"/>
      <c r="AR23" s="184"/>
      <c r="AS23" s="250"/>
      <c r="AT23" s="250"/>
      <c r="AU23" s="147"/>
      <c r="AV23" s="11"/>
      <c r="AW23" s="11"/>
    </row>
    <row r="24" spans="2:57" x14ac:dyDescent="0.25">
      <c r="B24" s="15"/>
      <c r="C24" s="34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253"/>
      <c r="AJ24" s="253"/>
      <c r="AK24" s="143"/>
      <c r="AL24" s="158"/>
      <c r="AP24" s="11"/>
      <c r="AQ24" s="11"/>
      <c r="AR24" s="184"/>
      <c r="AS24" s="11"/>
      <c r="AT24" s="147"/>
      <c r="AU24" s="147"/>
      <c r="AV24" s="11"/>
      <c r="AW24" s="11"/>
    </row>
    <row r="25" spans="2:57" ht="15.75" thickBot="1" x14ac:dyDescent="0.3">
      <c r="B25" s="15"/>
      <c r="C25" s="34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253"/>
      <c r="AJ25" s="253"/>
      <c r="AK25" s="143"/>
      <c r="AL25" s="158"/>
      <c r="AP25" s="11"/>
      <c r="AQ25" s="11"/>
      <c r="AR25" s="184"/>
      <c r="AS25" s="11"/>
      <c r="AT25" s="147"/>
      <c r="AU25" s="147"/>
      <c r="AV25" s="11"/>
      <c r="AW25" s="11"/>
    </row>
    <row r="26" spans="2:57" ht="56.25" customHeight="1" thickBot="1" x14ac:dyDescent="0.3">
      <c r="B26" s="15"/>
      <c r="C26" s="204" t="s">
        <v>64</v>
      </c>
      <c r="D26" s="205"/>
      <c r="E26" s="205"/>
      <c r="F26" s="205"/>
      <c r="G26" s="205"/>
      <c r="H26" s="205"/>
      <c r="I26" s="618" t="s">
        <v>278</v>
      </c>
      <c r="J26" s="619"/>
      <c r="K26" s="620"/>
      <c r="L26" s="620"/>
      <c r="M26" s="620"/>
      <c r="N26" s="620"/>
      <c r="O26" s="620"/>
      <c r="P26" s="620"/>
      <c r="Q26" s="620"/>
      <c r="R26" s="620"/>
      <c r="S26" s="620"/>
      <c r="T26" s="620"/>
      <c r="U26" s="620"/>
      <c r="V26" s="620"/>
      <c r="W26" s="620"/>
      <c r="X26" s="620"/>
      <c r="Y26" s="620"/>
      <c r="Z26" s="620"/>
      <c r="AA26" s="620"/>
      <c r="AB26" s="620"/>
      <c r="AC26" s="620"/>
      <c r="AD26" s="620"/>
      <c r="AE26" s="620"/>
      <c r="AF26" s="620"/>
      <c r="AG26" s="620"/>
      <c r="AH26" s="621"/>
      <c r="AI26" s="253"/>
      <c r="AJ26" s="253"/>
      <c r="AK26" s="143"/>
      <c r="AL26" s="158"/>
      <c r="AP26" s="11"/>
      <c r="AQ26" s="11"/>
      <c r="AR26" s="184"/>
      <c r="AS26" s="11"/>
      <c r="AT26" s="147"/>
      <c r="AU26" s="147"/>
      <c r="AV26" s="11"/>
      <c r="AW26" s="11"/>
    </row>
    <row r="27" spans="2:57" ht="15.75" thickBot="1" x14ac:dyDescent="0.3">
      <c r="B27" s="15"/>
      <c r="C27" s="206"/>
      <c r="D27" s="207"/>
      <c r="E27" s="207"/>
      <c r="F27" s="207"/>
      <c r="G27" s="208"/>
      <c r="H27" s="207"/>
      <c r="I27" s="636" t="s">
        <v>29</v>
      </c>
      <c r="J27" s="637"/>
      <c r="K27" s="637"/>
      <c r="L27" s="637"/>
      <c r="M27" s="637"/>
      <c r="N27" s="637"/>
      <c r="O27" s="637"/>
      <c r="P27" s="637"/>
      <c r="Q27" s="637"/>
      <c r="R27" s="637"/>
      <c r="S27" s="637"/>
      <c r="T27" s="637"/>
      <c r="U27" s="637"/>
      <c r="V27" s="637"/>
      <c r="W27" s="637"/>
      <c r="X27" s="637"/>
      <c r="Y27" s="637"/>
      <c r="Z27" s="637"/>
      <c r="AA27" s="637"/>
      <c r="AB27" s="637"/>
      <c r="AC27" s="637"/>
      <c r="AD27" s="637"/>
      <c r="AE27" s="637"/>
      <c r="AF27" s="637"/>
      <c r="AG27" s="637"/>
      <c r="AH27" s="638"/>
      <c r="AI27" s="253"/>
      <c r="AJ27" s="253"/>
      <c r="AK27" s="143"/>
      <c r="AL27" s="158"/>
      <c r="AP27" s="11"/>
      <c r="AQ27" s="11"/>
      <c r="AR27" s="11"/>
      <c r="AS27" s="11"/>
      <c r="AT27" s="147"/>
      <c r="AU27" s="147"/>
      <c r="AV27" s="11"/>
      <c r="AW27" s="11"/>
    </row>
    <row r="28" spans="2:57" ht="28.5" customHeight="1" thickBot="1" x14ac:dyDescent="0.3">
      <c r="B28" s="15"/>
      <c r="C28" s="210" t="s">
        <v>65</v>
      </c>
      <c r="D28" s="211" t="s">
        <v>258</v>
      </c>
      <c r="E28" s="211" t="s">
        <v>257</v>
      </c>
      <c r="F28" s="211" t="s">
        <v>263</v>
      </c>
      <c r="G28" s="615" t="s">
        <v>164</v>
      </c>
      <c r="H28" s="615"/>
      <c r="I28" s="212">
        <v>1</v>
      </c>
      <c r="J28" s="212">
        <v>2</v>
      </c>
      <c r="K28" s="212">
        <v>3</v>
      </c>
      <c r="L28" s="212">
        <v>4</v>
      </c>
      <c r="M28" s="212">
        <v>5</v>
      </c>
      <c r="N28" s="212">
        <v>6</v>
      </c>
      <c r="O28" s="212">
        <v>7</v>
      </c>
      <c r="P28" s="212">
        <v>8</v>
      </c>
      <c r="Q28" s="212">
        <v>9</v>
      </c>
      <c r="R28" s="212">
        <v>10</v>
      </c>
      <c r="S28" s="212">
        <v>11</v>
      </c>
      <c r="T28" s="212">
        <v>12</v>
      </c>
      <c r="U28" s="212">
        <v>13</v>
      </c>
      <c r="V28" s="212">
        <v>14</v>
      </c>
      <c r="W28" s="212">
        <v>15</v>
      </c>
      <c r="X28" s="212">
        <v>16</v>
      </c>
      <c r="Y28" s="212">
        <v>17</v>
      </c>
      <c r="Z28" s="212">
        <v>18</v>
      </c>
      <c r="AA28" s="212">
        <v>19</v>
      </c>
      <c r="AB28" s="212">
        <v>20</v>
      </c>
      <c r="AC28" s="212">
        <v>21</v>
      </c>
      <c r="AD28" s="212">
        <v>22</v>
      </c>
      <c r="AE28" s="212">
        <v>23</v>
      </c>
      <c r="AF28" s="212">
        <v>24</v>
      </c>
      <c r="AG28" s="212">
        <v>25</v>
      </c>
      <c r="AH28" s="213" t="s">
        <v>66</v>
      </c>
      <c r="AI28" s="253"/>
      <c r="AJ28" s="253"/>
      <c r="AK28" s="143"/>
      <c r="AL28" s="11"/>
      <c r="AM28" s="11"/>
    </row>
    <row r="29" spans="2:57" ht="15.75" thickBot="1" x14ac:dyDescent="0.3">
      <c r="B29" s="15"/>
      <c r="C29" s="214">
        <f>C10</f>
        <v>1</v>
      </c>
      <c r="D29" s="215">
        <f>W10</f>
        <v>0</v>
      </c>
      <c r="E29" s="215">
        <f t="shared" ref="E29:F33" si="12">AB10</f>
        <v>0</v>
      </c>
      <c r="F29" s="215">
        <f t="shared" si="12"/>
        <v>0</v>
      </c>
      <c r="G29" s="215">
        <f>IF(D29="",0,D29-E29)</f>
        <v>0</v>
      </c>
      <c r="H29" s="216"/>
      <c r="I29" s="217">
        <f>IF($H10&gt;=25,$G29,IF(I$28&lt;=$H10,$G29,IF(I$28&lt;=($H10*($AD10+1)),$G29,0)))-IF($H10="",0,IF(I$28-1&lt;=($H10*$AD10),$F29,0))*IF(OR($AE10=0,$AE10&gt;25),0,IF(MOD(I$28,$H10)=0,1,0))</f>
        <v>0</v>
      </c>
      <c r="J29" s="217">
        <f t="shared" ref="J29:AG29" si="13">IF($H10&gt;=25,$G29,IF(J$28&lt;=$H10,$G29,IF(J$28&lt;=($H10*($AD10+1)),$G29,0)))-IF($H10="",0,IF(J$28-1&lt;=($H10*$AD10),$F29,0))*IF(OR($AE10=0,$AE10&gt;25),0,IF(MOD(J$28-1,$H10)=0,1,0))</f>
        <v>0</v>
      </c>
      <c r="K29" s="217">
        <f t="shared" si="13"/>
        <v>0</v>
      </c>
      <c r="L29" s="217">
        <f t="shared" si="13"/>
        <v>0</v>
      </c>
      <c r="M29" s="217">
        <f t="shared" si="13"/>
        <v>0</v>
      </c>
      <c r="N29" s="217">
        <f t="shared" si="13"/>
        <v>0</v>
      </c>
      <c r="O29" s="217">
        <f t="shared" si="13"/>
        <v>0</v>
      </c>
      <c r="P29" s="217">
        <f t="shared" si="13"/>
        <v>0</v>
      </c>
      <c r="Q29" s="217">
        <f t="shared" si="13"/>
        <v>0</v>
      </c>
      <c r="R29" s="217">
        <f t="shared" si="13"/>
        <v>0</v>
      </c>
      <c r="S29" s="217">
        <f t="shared" si="13"/>
        <v>0</v>
      </c>
      <c r="T29" s="217">
        <f t="shared" si="13"/>
        <v>0</v>
      </c>
      <c r="U29" s="217">
        <f t="shared" si="13"/>
        <v>0</v>
      </c>
      <c r="V29" s="217">
        <f t="shared" si="13"/>
        <v>0</v>
      </c>
      <c r="W29" s="217">
        <f t="shared" si="13"/>
        <v>0</v>
      </c>
      <c r="X29" s="217">
        <f t="shared" si="13"/>
        <v>0</v>
      </c>
      <c r="Y29" s="217">
        <f t="shared" si="13"/>
        <v>0</v>
      </c>
      <c r="Z29" s="217">
        <f t="shared" si="13"/>
        <v>0</v>
      </c>
      <c r="AA29" s="217">
        <f t="shared" si="13"/>
        <v>0</v>
      </c>
      <c r="AB29" s="217">
        <f t="shared" si="13"/>
        <v>0</v>
      </c>
      <c r="AC29" s="217">
        <f t="shared" si="13"/>
        <v>0</v>
      </c>
      <c r="AD29" s="217">
        <f t="shared" si="13"/>
        <v>0</v>
      </c>
      <c r="AE29" s="217">
        <f t="shared" si="13"/>
        <v>0</v>
      </c>
      <c r="AF29" s="217">
        <f t="shared" si="13"/>
        <v>0</v>
      </c>
      <c r="AG29" s="217">
        <f t="shared" si="13"/>
        <v>0</v>
      </c>
      <c r="AH29" s="218">
        <f t="shared" ref="AH29:AH38" si="14">SUM(I29:AG29)</f>
        <v>0</v>
      </c>
      <c r="AI29" s="253"/>
      <c r="AJ29" s="253"/>
      <c r="AK29" s="143"/>
    </row>
    <row r="30" spans="2:57" ht="15.75" thickBot="1" x14ac:dyDescent="0.3">
      <c r="B30" s="15"/>
      <c r="C30" s="214">
        <f>C11</f>
        <v>2</v>
      </c>
      <c r="D30" s="215">
        <f>W11</f>
        <v>0</v>
      </c>
      <c r="E30" s="215">
        <f t="shared" si="12"/>
        <v>0</v>
      </c>
      <c r="F30" s="215">
        <f t="shared" si="12"/>
        <v>0</v>
      </c>
      <c r="G30" s="215">
        <f t="shared" ref="G30:G38" si="15">IF(D30="",0,D30-E30)</f>
        <v>0</v>
      </c>
      <c r="H30" s="219"/>
      <c r="I30" s="217">
        <f>IF($H11&gt;=25,$G30,IF(I$28&lt;=$H11,$G30,IF(I$28&lt;=($H11*($AD11+1)),$G30,0)))-IF($H11="",0,IF(I$28-1&lt;=($H11*$AD11),$F30,0))*IF(OR($AE11=0,$AE11&gt;25),0,IF(MOD(I$28,$H11)=0,1,0))</f>
        <v>0</v>
      </c>
      <c r="J30" s="217">
        <f t="shared" ref="J30:AG30" si="16">IF($H11&gt;=25,$G30,IF(J$28&lt;=$H11,$G30,IF(J$28&lt;=($H11*($AD11+1)),$G30,0)))-IF($H11="",0,IF(J$28-1&lt;=($H11*$AD11),$F30,0))*IF(OR($AE11=0,$AE11&gt;25),0,IF(MOD(J$28-1,$H11)=0,1,0))</f>
        <v>0</v>
      </c>
      <c r="K30" s="217">
        <f t="shared" si="16"/>
        <v>0</v>
      </c>
      <c r="L30" s="217">
        <f t="shared" si="16"/>
        <v>0</v>
      </c>
      <c r="M30" s="217">
        <f t="shared" si="16"/>
        <v>0</v>
      </c>
      <c r="N30" s="217">
        <f t="shared" si="16"/>
        <v>0</v>
      </c>
      <c r="O30" s="217">
        <f t="shared" si="16"/>
        <v>0</v>
      </c>
      <c r="P30" s="217">
        <f t="shared" si="16"/>
        <v>0</v>
      </c>
      <c r="Q30" s="217">
        <f t="shared" si="16"/>
        <v>0</v>
      </c>
      <c r="R30" s="217">
        <f t="shared" si="16"/>
        <v>0</v>
      </c>
      <c r="S30" s="217">
        <f t="shared" si="16"/>
        <v>0</v>
      </c>
      <c r="T30" s="217">
        <f t="shared" si="16"/>
        <v>0</v>
      </c>
      <c r="U30" s="217">
        <f t="shared" si="16"/>
        <v>0</v>
      </c>
      <c r="V30" s="217">
        <f t="shared" si="16"/>
        <v>0</v>
      </c>
      <c r="W30" s="217">
        <f t="shared" si="16"/>
        <v>0</v>
      </c>
      <c r="X30" s="217">
        <f t="shared" si="16"/>
        <v>0</v>
      </c>
      <c r="Y30" s="217">
        <f t="shared" si="16"/>
        <v>0</v>
      </c>
      <c r="Z30" s="217">
        <f t="shared" si="16"/>
        <v>0</v>
      </c>
      <c r="AA30" s="217">
        <f t="shared" si="16"/>
        <v>0</v>
      </c>
      <c r="AB30" s="217">
        <f t="shared" si="16"/>
        <v>0</v>
      </c>
      <c r="AC30" s="217">
        <f t="shared" si="16"/>
        <v>0</v>
      </c>
      <c r="AD30" s="217">
        <f t="shared" si="16"/>
        <v>0</v>
      </c>
      <c r="AE30" s="217">
        <f t="shared" si="16"/>
        <v>0</v>
      </c>
      <c r="AF30" s="217">
        <f t="shared" si="16"/>
        <v>0</v>
      </c>
      <c r="AG30" s="217">
        <f t="shared" si="16"/>
        <v>0</v>
      </c>
      <c r="AH30" s="218">
        <f t="shared" si="14"/>
        <v>0</v>
      </c>
      <c r="AI30" s="253"/>
      <c r="AJ30" s="253"/>
      <c r="AK30" s="143"/>
    </row>
    <row r="31" spans="2:57" ht="15.75" thickBot="1" x14ac:dyDescent="0.3">
      <c r="B31" s="15"/>
      <c r="C31" s="214">
        <f>C12</f>
        <v>3</v>
      </c>
      <c r="D31" s="215">
        <f>W12</f>
        <v>0</v>
      </c>
      <c r="E31" s="215">
        <f t="shared" si="12"/>
        <v>0</v>
      </c>
      <c r="F31" s="215">
        <f t="shared" si="12"/>
        <v>0</v>
      </c>
      <c r="G31" s="215">
        <f t="shared" si="15"/>
        <v>0</v>
      </c>
      <c r="H31" s="219"/>
      <c r="I31" s="217">
        <f>IF($H12&gt;=25,$G31,IF(I$28&lt;=$H12,$G31,IF(I$28&lt;=($H12*($AD12+1)),$G31,0)))-IF($H12="",0,IF(I$28-1&lt;=($H12*$AD12),$F31,0))*IF(OR($AE12=0,$AE12&gt;25),0,IF(MOD(I$28,$H12)=0,1,0))</f>
        <v>0</v>
      </c>
      <c r="J31" s="217">
        <f t="shared" ref="J31:AG31" si="17">IF($H12&gt;=25,$G31,IF(J$28&lt;=$H12,$G31,IF(J$28&lt;=($H12*($AD12+1)),$G31,0)))-IF($H12="",0,IF(J$28-1&lt;=($H12*$AD12),$F31,0))*IF(OR($AE12=0,$AE12&gt;25),0,IF(MOD(J$28-1,$H12)=0,1,0))</f>
        <v>0</v>
      </c>
      <c r="K31" s="217">
        <f t="shared" si="17"/>
        <v>0</v>
      </c>
      <c r="L31" s="217">
        <f t="shared" si="17"/>
        <v>0</v>
      </c>
      <c r="M31" s="217">
        <f t="shared" si="17"/>
        <v>0</v>
      </c>
      <c r="N31" s="217">
        <f t="shared" si="17"/>
        <v>0</v>
      </c>
      <c r="O31" s="217">
        <f t="shared" si="17"/>
        <v>0</v>
      </c>
      <c r="P31" s="217">
        <f t="shared" si="17"/>
        <v>0</v>
      </c>
      <c r="Q31" s="217">
        <f t="shared" si="17"/>
        <v>0</v>
      </c>
      <c r="R31" s="217">
        <f t="shared" si="17"/>
        <v>0</v>
      </c>
      <c r="S31" s="217">
        <f t="shared" si="17"/>
        <v>0</v>
      </c>
      <c r="T31" s="217">
        <f t="shared" si="17"/>
        <v>0</v>
      </c>
      <c r="U31" s="217">
        <f t="shared" si="17"/>
        <v>0</v>
      </c>
      <c r="V31" s="217">
        <f t="shared" si="17"/>
        <v>0</v>
      </c>
      <c r="W31" s="217">
        <f t="shared" si="17"/>
        <v>0</v>
      </c>
      <c r="X31" s="217">
        <f t="shared" si="17"/>
        <v>0</v>
      </c>
      <c r="Y31" s="217">
        <f t="shared" si="17"/>
        <v>0</v>
      </c>
      <c r="Z31" s="217">
        <f t="shared" si="17"/>
        <v>0</v>
      </c>
      <c r="AA31" s="217">
        <f t="shared" si="17"/>
        <v>0</v>
      </c>
      <c r="AB31" s="217">
        <f t="shared" si="17"/>
        <v>0</v>
      </c>
      <c r="AC31" s="217">
        <f t="shared" si="17"/>
        <v>0</v>
      </c>
      <c r="AD31" s="217">
        <f t="shared" si="17"/>
        <v>0</v>
      </c>
      <c r="AE31" s="217">
        <f t="shared" si="17"/>
        <v>0</v>
      </c>
      <c r="AF31" s="217">
        <f t="shared" si="17"/>
        <v>0</v>
      </c>
      <c r="AG31" s="217">
        <f t="shared" si="17"/>
        <v>0</v>
      </c>
      <c r="AH31" s="218">
        <f t="shared" si="14"/>
        <v>0</v>
      </c>
      <c r="AI31" s="253"/>
      <c r="AJ31" s="253"/>
      <c r="AK31" s="143"/>
    </row>
    <row r="32" spans="2:57" ht="15.75" thickBot="1" x14ac:dyDescent="0.3">
      <c r="B32" s="15"/>
      <c r="C32" s="214">
        <f>C13</f>
        <v>4</v>
      </c>
      <c r="D32" s="215">
        <f>W13</f>
        <v>0</v>
      </c>
      <c r="E32" s="215">
        <f t="shared" si="12"/>
        <v>0</v>
      </c>
      <c r="F32" s="215">
        <f t="shared" si="12"/>
        <v>0</v>
      </c>
      <c r="G32" s="215">
        <f t="shared" si="15"/>
        <v>0</v>
      </c>
      <c r="H32" s="219"/>
      <c r="I32" s="217">
        <f>IF($H13&gt;=25,$G32,IF(I$28&lt;=$H13,$G32,IF(I$28&lt;=($H13*($AD13+1)),$G32,0)))-IF($H13="",0,IF(I$28-1&lt;=($H13*$AD13),$F32,0))*IF(OR($AE13=0,$AE13&gt;25),0,IF(MOD(I$28,$H13)=0,1,0))</f>
        <v>0</v>
      </c>
      <c r="J32" s="217">
        <f t="shared" ref="J32:AG32" si="18">IF($H13&gt;=25,$G32,IF(J$28&lt;=$H13,$G32,IF(J$28&lt;=($H13*($AD13+1)),$G32,0)))-IF($H13="",0,IF(J$28-1&lt;=($H13*$AD13),$F32,0))*IF(OR($AE13=0,$AE13&gt;25),0,IF(MOD(J$28-1,$H13)=0,1,0))</f>
        <v>0</v>
      </c>
      <c r="K32" s="217">
        <f t="shared" si="18"/>
        <v>0</v>
      </c>
      <c r="L32" s="217">
        <f t="shared" si="18"/>
        <v>0</v>
      </c>
      <c r="M32" s="217">
        <f t="shared" si="18"/>
        <v>0</v>
      </c>
      <c r="N32" s="217">
        <f t="shared" si="18"/>
        <v>0</v>
      </c>
      <c r="O32" s="217">
        <f t="shared" si="18"/>
        <v>0</v>
      </c>
      <c r="P32" s="217">
        <f t="shared" si="18"/>
        <v>0</v>
      </c>
      <c r="Q32" s="217">
        <f t="shared" si="18"/>
        <v>0</v>
      </c>
      <c r="R32" s="217">
        <f t="shared" si="18"/>
        <v>0</v>
      </c>
      <c r="S32" s="217">
        <f t="shared" si="18"/>
        <v>0</v>
      </c>
      <c r="T32" s="217">
        <f t="shared" si="18"/>
        <v>0</v>
      </c>
      <c r="U32" s="217">
        <f t="shared" si="18"/>
        <v>0</v>
      </c>
      <c r="V32" s="217">
        <f t="shared" si="18"/>
        <v>0</v>
      </c>
      <c r="W32" s="217">
        <f t="shared" si="18"/>
        <v>0</v>
      </c>
      <c r="X32" s="217">
        <f t="shared" si="18"/>
        <v>0</v>
      </c>
      <c r="Y32" s="217">
        <f t="shared" si="18"/>
        <v>0</v>
      </c>
      <c r="Z32" s="217">
        <f t="shared" si="18"/>
        <v>0</v>
      </c>
      <c r="AA32" s="217">
        <f t="shared" si="18"/>
        <v>0</v>
      </c>
      <c r="AB32" s="217">
        <f t="shared" si="18"/>
        <v>0</v>
      </c>
      <c r="AC32" s="217">
        <f t="shared" si="18"/>
        <v>0</v>
      </c>
      <c r="AD32" s="217">
        <f t="shared" si="18"/>
        <v>0</v>
      </c>
      <c r="AE32" s="217">
        <f t="shared" si="18"/>
        <v>0</v>
      </c>
      <c r="AF32" s="217">
        <f t="shared" si="18"/>
        <v>0</v>
      </c>
      <c r="AG32" s="217">
        <f t="shared" si="18"/>
        <v>0</v>
      </c>
      <c r="AH32" s="218">
        <f t="shared" si="14"/>
        <v>0</v>
      </c>
      <c r="AI32" s="253"/>
      <c r="AJ32" s="253"/>
      <c r="AK32" s="143"/>
    </row>
    <row r="33" spans="2:37" ht="15.75" thickBot="1" x14ac:dyDescent="0.3">
      <c r="B33" s="15"/>
      <c r="C33" s="214">
        <f>C14</f>
        <v>5</v>
      </c>
      <c r="D33" s="215">
        <f>W14</f>
        <v>0</v>
      </c>
      <c r="E33" s="215">
        <f t="shared" si="12"/>
        <v>0</v>
      </c>
      <c r="F33" s="215">
        <f t="shared" si="12"/>
        <v>0</v>
      </c>
      <c r="G33" s="215">
        <f t="shared" si="15"/>
        <v>0</v>
      </c>
      <c r="H33" s="219"/>
      <c r="I33" s="217">
        <f>IF($H14&gt;=25,$G33,IF(I$28&lt;=$H14,$G33,IF(I$28&lt;=($H14*($AD14+1)),$G33,0)))-IF($H14="",0,IF(I$28-1&lt;=($H14*$AD14),$F33,0))*IF(OR($AE14=0,$AE14&gt;25),0,IF(MOD(I$28,$H14)=0,1,0))</f>
        <v>0</v>
      </c>
      <c r="J33" s="217">
        <f t="shared" ref="J33:AG33" si="19">IF($H14&gt;=25,$G33,IF(J$28&lt;=$H14,$G33,IF(J$28&lt;=($H14*($AD14+1)),$G33,0)))-IF($H14="",0,IF(J$28-1&lt;=($H14*$AD14),$F33,0))*IF(OR($AE14=0,$AE14&gt;25),0,IF(MOD(J$28-1,$H14)=0,1,0))</f>
        <v>0</v>
      </c>
      <c r="K33" s="217">
        <f t="shared" si="19"/>
        <v>0</v>
      </c>
      <c r="L33" s="217">
        <f t="shared" si="19"/>
        <v>0</v>
      </c>
      <c r="M33" s="217">
        <f t="shared" si="19"/>
        <v>0</v>
      </c>
      <c r="N33" s="217">
        <f t="shared" si="19"/>
        <v>0</v>
      </c>
      <c r="O33" s="217">
        <f t="shared" si="19"/>
        <v>0</v>
      </c>
      <c r="P33" s="217">
        <f t="shared" si="19"/>
        <v>0</v>
      </c>
      <c r="Q33" s="217">
        <f t="shared" si="19"/>
        <v>0</v>
      </c>
      <c r="R33" s="217">
        <f t="shared" si="19"/>
        <v>0</v>
      </c>
      <c r="S33" s="217">
        <f t="shared" si="19"/>
        <v>0</v>
      </c>
      <c r="T33" s="217">
        <f t="shared" si="19"/>
        <v>0</v>
      </c>
      <c r="U33" s="217">
        <f t="shared" si="19"/>
        <v>0</v>
      </c>
      <c r="V33" s="217">
        <f t="shared" si="19"/>
        <v>0</v>
      </c>
      <c r="W33" s="217">
        <f t="shared" si="19"/>
        <v>0</v>
      </c>
      <c r="X33" s="217">
        <f t="shared" si="19"/>
        <v>0</v>
      </c>
      <c r="Y33" s="217">
        <f t="shared" si="19"/>
        <v>0</v>
      </c>
      <c r="Z33" s="217">
        <f t="shared" si="19"/>
        <v>0</v>
      </c>
      <c r="AA33" s="217">
        <f t="shared" si="19"/>
        <v>0</v>
      </c>
      <c r="AB33" s="217">
        <f t="shared" si="19"/>
        <v>0</v>
      </c>
      <c r="AC33" s="217">
        <f t="shared" si="19"/>
        <v>0</v>
      </c>
      <c r="AD33" s="217">
        <f t="shared" si="19"/>
        <v>0</v>
      </c>
      <c r="AE33" s="217">
        <f t="shared" si="19"/>
        <v>0</v>
      </c>
      <c r="AF33" s="217">
        <f t="shared" si="19"/>
        <v>0</v>
      </c>
      <c r="AG33" s="217">
        <f t="shared" si="19"/>
        <v>0</v>
      </c>
      <c r="AH33" s="218">
        <f t="shared" si="14"/>
        <v>0</v>
      </c>
      <c r="AI33" s="253"/>
      <c r="AJ33" s="253"/>
      <c r="AK33" s="143"/>
    </row>
    <row r="34" spans="2:37" ht="15.75" thickBot="1" x14ac:dyDescent="0.3">
      <c r="B34" s="15"/>
      <c r="C34" s="214">
        <f>C16</f>
        <v>6</v>
      </c>
      <c r="D34" s="220">
        <f>W16</f>
        <v>0</v>
      </c>
      <c r="E34" s="220">
        <f t="shared" ref="E34:F38" si="20">AB16</f>
        <v>0</v>
      </c>
      <c r="F34" s="220">
        <f t="shared" si="20"/>
        <v>0</v>
      </c>
      <c r="G34" s="215">
        <f t="shared" si="15"/>
        <v>0</v>
      </c>
      <c r="H34" s="221"/>
      <c r="I34" s="217">
        <f>IF($H16&gt;=25,$G34,IF(I$28&lt;=$H16,$G34,IF(I$28&lt;=($H16*($AD16+1)),$G34,0)))-IF(I$28-1&lt;=($H16*$AD16),$F34,0)*IF(OR($AE16=0,$AE16&gt;25),0,IF(MOD(I$28,$H16)=0,1,0))</f>
        <v>0</v>
      </c>
      <c r="J34" s="217">
        <f t="shared" ref="J34:AG34" si="21">IF($H16&gt;=25,$G34,IF(J$28&lt;=$H16,$G34,IF(J$28&lt;=($H16*($AD16+1)),$G34,0)))-IF(J$28-1&lt;=($H16*$AD16),$F34,0)*IF(OR($AE16=0,$AE16&gt;25),0,IF(MOD(J$28-1,$H16)=0,1,0))</f>
        <v>0</v>
      </c>
      <c r="K34" s="217">
        <f t="shared" si="21"/>
        <v>0</v>
      </c>
      <c r="L34" s="217">
        <f t="shared" si="21"/>
        <v>0</v>
      </c>
      <c r="M34" s="217">
        <f t="shared" si="21"/>
        <v>0</v>
      </c>
      <c r="N34" s="217">
        <f t="shared" si="21"/>
        <v>0</v>
      </c>
      <c r="O34" s="217">
        <f t="shared" si="21"/>
        <v>0</v>
      </c>
      <c r="P34" s="217">
        <f t="shared" si="21"/>
        <v>0</v>
      </c>
      <c r="Q34" s="217">
        <f t="shared" si="21"/>
        <v>0</v>
      </c>
      <c r="R34" s="217">
        <f t="shared" si="21"/>
        <v>0</v>
      </c>
      <c r="S34" s="217">
        <f t="shared" si="21"/>
        <v>0</v>
      </c>
      <c r="T34" s="217">
        <f t="shared" si="21"/>
        <v>0</v>
      </c>
      <c r="U34" s="217">
        <f t="shared" si="21"/>
        <v>0</v>
      </c>
      <c r="V34" s="217">
        <f t="shared" si="21"/>
        <v>0</v>
      </c>
      <c r="W34" s="217">
        <f t="shared" si="21"/>
        <v>0</v>
      </c>
      <c r="X34" s="217">
        <f t="shared" si="21"/>
        <v>0</v>
      </c>
      <c r="Y34" s="217">
        <f t="shared" si="21"/>
        <v>0</v>
      </c>
      <c r="Z34" s="217">
        <f t="shared" si="21"/>
        <v>0</v>
      </c>
      <c r="AA34" s="217">
        <f t="shared" si="21"/>
        <v>0</v>
      </c>
      <c r="AB34" s="217">
        <f t="shared" si="21"/>
        <v>0</v>
      </c>
      <c r="AC34" s="217">
        <f t="shared" si="21"/>
        <v>0</v>
      </c>
      <c r="AD34" s="217">
        <f t="shared" si="21"/>
        <v>0</v>
      </c>
      <c r="AE34" s="217">
        <f t="shared" si="21"/>
        <v>0</v>
      </c>
      <c r="AF34" s="217">
        <f t="shared" si="21"/>
        <v>0</v>
      </c>
      <c r="AG34" s="217">
        <f t="shared" si="21"/>
        <v>0</v>
      </c>
      <c r="AH34" s="218">
        <f t="shared" si="14"/>
        <v>0</v>
      </c>
      <c r="AI34" s="253"/>
      <c r="AJ34" s="253"/>
      <c r="AK34" s="143"/>
    </row>
    <row r="35" spans="2:37" ht="15.75" thickBot="1" x14ac:dyDescent="0.3">
      <c r="B35" s="15"/>
      <c r="C35" s="214">
        <f>C17</f>
        <v>7</v>
      </c>
      <c r="D35" s="220">
        <f>W17</f>
        <v>0</v>
      </c>
      <c r="E35" s="220">
        <f t="shared" si="20"/>
        <v>0</v>
      </c>
      <c r="F35" s="220">
        <f t="shared" si="20"/>
        <v>0</v>
      </c>
      <c r="G35" s="215">
        <f t="shared" si="15"/>
        <v>0</v>
      </c>
      <c r="H35" s="221"/>
      <c r="I35" s="217">
        <f>IF($H17&gt;=25,$G35,IF(I$28&lt;=$H17,$G35,IF(I$28&lt;=($H17*($AD17+1)),$G35,0)))-IF(I$28-1&lt;=($H17*$AD17),$F35,0)*IF(OR($AE17=0,$AE17&gt;25),0,IF(MOD(I$28,$H17)=0,1,0))</f>
        <v>0</v>
      </c>
      <c r="J35" s="217">
        <f t="shared" ref="J35:AG35" si="22">IF($H17&gt;=25,$G35,IF(J$28&lt;=$H17,$G35,IF(J$28&lt;=($H17*($AD17+1)),$G35,0)))-IF(J$28-1&lt;=($H17*$AD17),$F35,0)*IF(OR($AE17=0,$AE17&gt;25),0,IF(MOD(J$28-1,$H17)=0,1,0))</f>
        <v>0</v>
      </c>
      <c r="K35" s="217">
        <f t="shared" si="22"/>
        <v>0</v>
      </c>
      <c r="L35" s="217">
        <f t="shared" si="22"/>
        <v>0</v>
      </c>
      <c r="M35" s="217">
        <f t="shared" si="22"/>
        <v>0</v>
      </c>
      <c r="N35" s="217">
        <f t="shared" si="22"/>
        <v>0</v>
      </c>
      <c r="O35" s="217">
        <f t="shared" si="22"/>
        <v>0</v>
      </c>
      <c r="P35" s="217">
        <f t="shared" si="22"/>
        <v>0</v>
      </c>
      <c r="Q35" s="217">
        <f t="shared" si="22"/>
        <v>0</v>
      </c>
      <c r="R35" s="217">
        <f t="shared" si="22"/>
        <v>0</v>
      </c>
      <c r="S35" s="217">
        <f t="shared" si="22"/>
        <v>0</v>
      </c>
      <c r="T35" s="217">
        <f t="shared" si="22"/>
        <v>0</v>
      </c>
      <c r="U35" s="217">
        <f t="shared" si="22"/>
        <v>0</v>
      </c>
      <c r="V35" s="217">
        <f t="shared" si="22"/>
        <v>0</v>
      </c>
      <c r="W35" s="217">
        <f t="shared" si="22"/>
        <v>0</v>
      </c>
      <c r="X35" s="217">
        <f t="shared" si="22"/>
        <v>0</v>
      </c>
      <c r="Y35" s="217">
        <f t="shared" si="22"/>
        <v>0</v>
      </c>
      <c r="Z35" s="217">
        <f t="shared" si="22"/>
        <v>0</v>
      </c>
      <c r="AA35" s="217">
        <f t="shared" si="22"/>
        <v>0</v>
      </c>
      <c r="AB35" s="217">
        <f t="shared" si="22"/>
        <v>0</v>
      </c>
      <c r="AC35" s="217">
        <f t="shared" si="22"/>
        <v>0</v>
      </c>
      <c r="AD35" s="217">
        <f t="shared" si="22"/>
        <v>0</v>
      </c>
      <c r="AE35" s="217">
        <f t="shared" si="22"/>
        <v>0</v>
      </c>
      <c r="AF35" s="217">
        <f t="shared" si="22"/>
        <v>0</v>
      </c>
      <c r="AG35" s="217">
        <f t="shared" si="22"/>
        <v>0</v>
      </c>
      <c r="AH35" s="218">
        <f>SUM(I35:AG35)</f>
        <v>0</v>
      </c>
      <c r="AI35" s="253"/>
      <c r="AJ35" s="253"/>
      <c r="AK35" s="143"/>
    </row>
    <row r="36" spans="2:37" ht="15.75" thickBot="1" x14ac:dyDescent="0.3">
      <c r="B36" s="15"/>
      <c r="C36" s="214">
        <f>C18</f>
        <v>8</v>
      </c>
      <c r="D36" s="220">
        <f>W18</f>
        <v>0</v>
      </c>
      <c r="E36" s="220">
        <f t="shared" si="20"/>
        <v>0</v>
      </c>
      <c r="F36" s="220">
        <f t="shared" si="20"/>
        <v>0</v>
      </c>
      <c r="G36" s="215">
        <f t="shared" si="15"/>
        <v>0</v>
      </c>
      <c r="H36" s="221"/>
      <c r="I36" s="217">
        <f>IF($H18&gt;=25,$G36,IF(I$28&lt;=$H18,$G36,IF(I$28&lt;=($H18*($AD18+1)),$G36,0)))-IF(I$28-1&lt;=($H18*$AD18),$F36,0)*IF(OR($AE18=0,$AE18&gt;25),0,IF(MOD(I$28,$H18)=0,1,0))</f>
        <v>0</v>
      </c>
      <c r="J36" s="217">
        <f t="shared" ref="J36:AG36" si="23">IF($H18&gt;=25,$G36,IF(J$28&lt;=$H18,$G36,IF(J$28&lt;=($H18*($AD18+1)),$G36,0)))-IF(J$28-1&lt;=($H18*$AD18),$F36,0)*IF(OR($AE18=0,$AE18&gt;25),0,IF(MOD(J$28-1,$H18)=0,1,0))</f>
        <v>0</v>
      </c>
      <c r="K36" s="217">
        <f t="shared" si="23"/>
        <v>0</v>
      </c>
      <c r="L36" s="217">
        <f t="shared" si="23"/>
        <v>0</v>
      </c>
      <c r="M36" s="217">
        <f t="shared" si="23"/>
        <v>0</v>
      </c>
      <c r="N36" s="217">
        <f t="shared" si="23"/>
        <v>0</v>
      </c>
      <c r="O36" s="217">
        <f t="shared" si="23"/>
        <v>0</v>
      </c>
      <c r="P36" s="217">
        <f t="shared" si="23"/>
        <v>0</v>
      </c>
      <c r="Q36" s="217">
        <f t="shared" si="23"/>
        <v>0</v>
      </c>
      <c r="R36" s="217">
        <f t="shared" si="23"/>
        <v>0</v>
      </c>
      <c r="S36" s="217">
        <f t="shared" si="23"/>
        <v>0</v>
      </c>
      <c r="T36" s="217">
        <f t="shared" si="23"/>
        <v>0</v>
      </c>
      <c r="U36" s="217">
        <f t="shared" si="23"/>
        <v>0</v>
      </c>
      <c r="V36" s="217">
        <f t="shared" si="23"/>
        <v>0</v>
      </c>
      <c r="W36" s="217">
        <f t="shared" si="23"/>
        <v>0</v>
      </c>
      <c r="X36" s="217">
        <f t="shared" si="23"/>
        <v>0</v>
      </c>
      <c r="Y36" s="217">
        <f t="shared" si="23"/>
        <v>0</v>
      </c>
      <c r="Z36" s="217">
        <f t="shared" si="23"/>
        <v>0</v>
      </c>
      <c r="AA36" s="217">
        <f t="shared" si="23"/>
        <v>0</v>
      </c>
      <c r="AB36" s="217">
        <f t="shared" si="23"/>
        <v>0</v>
      </c>
      <c r="AC36" s="217">
        <f t="shared" si="23"/>
        <v>0</v>
      </c>
      <c r="AD36" s="217">
        <f t="shared" si="23"/>
        <v>0</v>
      </c>
      <c r="AE36" s="217">
        <f t="shared" si="23"/>
        <v>0</v>
      </c>
      <c r="AF36" s="217">
        <f t="shared" si="23"/>
        <v>0</v>
      </c>
      <c r="AG36" s="217">
        <f t="shared" si="23"/>
        <v>0</v>
      </c>
      <c r="AH36" s="218">
        <f t="shared" si="14"/>
        <v>0</v>
      </c>
      <c r="AI36" s="253"/>
      <c r="AJ36" s="253"/>
      <c r="AK36" s="143"/>
    </row>
    <row r="37" spans="2:37" ht="15.75" thickBot="1" x14ac:dyDescent="0.3">
      <c r="B37" s="15"/>
      <c r="C37" s="214">
        <f>C19</f>
        <v>9</v>
      </c>
      <c r="D37" s="220">
        <f>W19</f>
        <v>0</v>
      </c>
      <c r="E37" s="220">
        <f t="shared" si="20"/>
        <v>0</v>
      </c>
      <c r="F37" s="220">
        <f t="shared" si="20"/>
        <v>0</v>
      </c>
      <c r="G37" s="215">
        <f t="shared" si="15"/>
        <v>0</v>
      </c>
      <c r="H37" s="221"/>
      <c r="I37" s="217">
        <f>IF($H19&gt;=25,$G37,IF(I$28&lt;=$H19,$G37,IF(I$28&lt;=($H19*($AD19+1)),$G37,0)))-IF(I$28-1&lt;=($H19*$AD19),$F37,0)*IF(OR($AE19=0,$AE19&gt;25),0,IF(MOD(I$28,$H19)=0,1,0))</f>
        <v>0</v>
      </c>
      <c r="J37" s="217">
        <f t="shared" ref="J37:AG37" si="24">IF($H19&gt;=25,$G37,IF(J$28&lt;=$H19,$G37,IF(J$28&lt;=($H19*($AD19+1)),$G37,0)))-IF(J$28-1&lt;=($H19*$AD19),$F37,0)*IF(OR($AE19=0,$AE19&gt;25),0,IF(MOD(J$28-1,$H19)=0,1,0))</f>
        <v>0</v>
      </c>
      <c r="K37" s="217">
        <f t="shared" si="24"/>
        <v>0</v>
      </c>
      <c r="L37" s="217">
        <f t="shared" si="24"/>
        <v>0</v>
      </c>
      <c r="M37" s="217">
        <f t="shared" si="24"/>
        <v>0</v>
      </c>
      <c r="N37" s="217">
        <f t="shared" si="24"/>
        <v>0</v>
      </c>
      <c r="O37" s="217">
        <f t="shared" si="24"/>
        <v>0</v>
      </c>
      <c r="P37" s="217">
        <f t="shared" si="24"/>
        <v>0</v>
      </c>
      <c r="Q37" s="217">
        <f t="shared" si="24"/>
        <v>0</v>
      </c>
      <c r="R37" s="217">
        <f t="shared" si="24"/>
        <v>0</v>
      </c>
      <c r="S37" s="217">
        <f t="shared" si="24"/>
        <v>0</v>
      </c>
      <c r="T37" s="217">
        <f t="shared" si="24"/>
        <v>0</v>
      </c>
      <c r="U37" s="217">
        <f t="shared" si="24"/>
        <v>0</v>
      </c>
      <c r="V37" s="217">
        <f t="shared" si="24"/>
        <v>0</v>
      </c>
      <c r="W37" s="217">
        <f t="shared" si="24"/>
        <v>0</v>
      </c>
      <c r="X37" s="217">
        <f t="shared" si="24"/>
        <v>0</v>
      </c>
      <c r="Y37" s="217">
        <f t="shared" si="24"/>
        <v>0</v>
      </c>
      <c r="Z37" s="217">
        <f t="shared" si="24"/>
        <v>0</v>
      </c>
      <c r="AA37" s="217">
        <f t="shared" si="24"/>
        <v>0</v>
      </c>
      <c r="AB37" s="217">
        <f t="shared" si="24"/>
        <v>0</v>
      </c>
      <c r="AC37" s="217">
        <f t="shared" si="24"/>
        <v>0</v>
      </c>
      <c r="AD37" s="217">
        <f t="shared" si="24"/>
        <v>0</v>
      </c>
      <c r="AE37" s="217">
        <f t="shared" si="24"/>
        <v>0</v>
      </c>
      <c r="AF37" s="217">
        <f t="shared" si="24"/>
        <v>0</v>
      </c>
      <c r="AG37" s="217">
        <f t="shared" si="24"/>
        <v>0</v>
      </c>
      <c r="AH37" s="218">
        <f t="shared" si="14"/>
        <v>0</v>
      </c>
      <c r="AI37" s="253"/>
      <c r="AJ37" s="253"/>
      <c r="AK37" s="143"/>
    </row>
    <row r="38" spans="2:37" ht="15.75" thickBot="1" x14ac:dyDescent="0.3">
      <c r="B38" s="15"/>
      <c r="C38" s="214">
        <f>C20</f>
        <v>10</v>
      </c>
      <c r="D38" s="220">
        <f>W20</f>
        <v>0</v>
      </c>
      <c r="E38" s="220">
        <f t="shared" si="20"/>
        <v>0</v>
      </c>
      <c r="F38" s="220">
        <f t="shared" si="20"/>
        <v>0</v>
      </c>
      <c r="G38" s="215">
        <f t="shared" si="15"/>
        <v>0</v>
      </c>
      <c r="H38" s="221"/>
      <c r="I38" s="217">
        <f>IF($H20&gt;=25,$G38,IF(I$28&lt;=$H20,$G38,IF(I$28&lt;=($H20*($AD20+1)),$G38,0)))-IF(I$28-1&lt;=($H20*$AD20),$F38,0)*IF(OR($AE20=0,$AE20&gt;25),0,IF(MOD(I$28,$H20)=0,1,0))</f>
        <v>0</v>
      </c>
      <c r="J38" s="217">
        <f t="shared" ref="J38:AG38" si="25">IF($H20&gt;=25,$G38,IF(J$28&lt;=$H20,$G38,IF(J$28&lt;=($H20*($AD20+1)),$G38,0)))-IF(J$28-1&lt;=($H20*$AD20),$F38,0)*IF(OR($AE20=0,$AE20&gt;25),0,IF(MOD(J$28-1,$H20)=0,1,0))</f>
        <v>0</v>
      </c>
      <c r="K38" s="217">
        <f t="shared" si="25"/>
        <v>0</v>
      </c>
      <c r="L38" s="217">
        <f t="shared" si="25"/>
        <v>0</v>
      </c>
      <c r="M38" s="217">
        <f t="shared" si="25"/>
        <v>0</v>
      </c>
      <c r="N38" s="217">
        <f t="shared" si="25"/>
        <v>0</v>
      </c>
      <c r="O38" s="217">
        <f t="shared" si="25"/>
        <v>0</v>
      </c>
      <c r="P38" s="217">
        <f t="shared" si="25"/>
        <v>0</v>
      </c>
      <c r="Q38" s="217">
        <f t="shared" si="25"/>
        <v>0</v>
      </c>
      <c r="R38" s="217">
        <f t="shared" si="25"/>
        <v>0</v>
      </c>
      <c r="S38" s="217">
        <f t="shared" si="25"/>
        <v>0</v>
      </c>
      <c r="T38" s="217">
        <f t="shared" si="25"/>
        <v>0</v>
      </c>
      <c r="U38" s="217">
        <f t="shared" si="25"/>
        <v>0</v>
      </c>
      <c r="V38" s="217">
        <f t="shared" si="25"/>
        <v>0</v>
      </c>
      <c r="W38" s="217">
        <f t="shared" si="25"/>
        <v>0</v>
      </c>
      <c r="X38" s="217">
        <f t="shared" si="25"/>
        <v>0</v>
      </c>
      <c r="Y38" s="217">
        <f t="shared" si="25"/>
        <v>0</v>
      </c>
      <c r="Z38" s="217">
        <f t="shared" si="25"/>
        <v>0</v>
      </c>
      <c r="AA38" s="217">
        <f t="shared" si="25"/>
        <v>0</v>
      </c>
      <c r="AB38" s="217">
        <f t="shared" si="25"/>
        <v>0</v>
      </c>
      <c r="AC38" s="217">
        <f t="shared" si="25"/>
        <v>0</v>
      </c>
      <c r="AD38" s="217">
        <f t="shared" si="25"/>
        <v>0</v>
      </c>
      <c r="AE38" s="217">
        <f t="shared" si="25"/>
        <v>0</v>
      </c>
      <c r="AF38" s="217">
        <f t="shared" si="25"/>
        <v>0</v>
      </c>
      <c r="AG38" s="217">
        <f t="shared" si="25"/>
        <v>0</v>
      </c>
      <c r="AH38" s="218">
        <f t="shared" si="14"/>
        <v>0</v>
      </c>
      <c r="AI38" s="253"/>
      <c r="AJ38" s="253"/>
      <c r="AK38" s="143"/>
    </row>
    <row r="39" spans="2:37" ht="15.75" thickBot="1" x14ac:dyDescent="0.3">
      <c r="B39" s="15"/>
      <c r="C39" s="214"/>
      <c r="D39" s="222"/>
      <c r="E39" s="222"/>
      <c r="F39" s="222"/>
      <c r="G39" s="219"/>
      <c r="H39" s="223" t="s">
        <v>67</v>
      </c>
      <c r="I39" s="224">
        <f>SUM(I29:I38)</f>
        <v>0</v>
      </c>
      <c r="J39" s="224">
        <f t="shared" ref="J39:AH39" si="26">SUM(J29:J38)</f>
        <v>0</v>
      </c>
      <c r="K39" s="224">
        <f t="shared" si="26"/>
        <v>0</v>
      </c>
      <c r="L39" s="224">
        <f t="shared" si="26"/>
        <v>0</v>
      </c>
      <c r="M39" s="224">
        <f t="shared" si="26"/>
        <v>0</v>
      </c>
      <c r="N39" s="224">
        <f t="shared" si="26"/>
        <v>0</v>
      </c>
      <c r="O39" s="224">
        <f t="shared" si="26"/>
        <v>0</v>
      </c>
      <c r="P39" s="224">
        <f t="shared" si="26"/>
        <v>0</v>
      </c>
      <c r="Q39" s="224">
        <f t="shared" si="26"/>
        <v>0</v>
      </c>
      <c r="R39" s="224">
        <f t="shared" si="26"/>
        <v>0</v>
      </c>
      <c r="S39" s="224">
        <f t="shared" si="26"/>
        <v>0</v>
      </c>
      <c r="T39" s="224">
        <f t="shared" si="26"/>
        <v>0</v>
      </c>
      <c r="U39" s="224">
        <f t="shared" si="26"/>
        <v>0</v>
      </c>
      <c r="V39" s="224">
        <f t="shared" si="26"/>
        <v>0</v>
      </c>
      <c r="W39" s="224">
        <f t="shared" si="26"/>
        <v>0</v>
      </c>
      <c r="X39" s="224">
        <f t="shared" si="26"/>
        <v>0</v>
      </c>
      <c r="Y39" s="224">
        <f t="shared" si="26"/>
        <v>0</v>
      </c>
      <c r="Z39" s="224">
        <f t="shared" si="26"/>
        <v>0</v>
      </c>
      <c r="AA39" s="224">
        <f t="shared" si="26"/>
        <v>0</v>
      </c>
      <c r="AB39" s="224">
        <f t="shared" si="26"/>
        <v>0</v>
      </c>
      <c r="AC39" s="224">
        <f t="shared" si="26"/>
        <v>0</v>
      </c>
      <c r="AD39" s="224">
        <f t="shared" si="26"/>
        <v>0</v>
      </c>
      <c r="AE39" s="224">
        <f t="shared" si="26"/>
        <v>0</v>
      </c>
      <c r="AF39" s="224">
        <f t="shared" si="26"/>
        <v>0</v>
      </c>
      <c r="AG39" s="224">
        <f t="shared" si="26"/>
        <v>0</v>
      </c>
      <c r="AH39" s="225">
        <f t="shared" si="26"/>
        <v>0</v>
      </c>
      <c r="AI39" s="253"/>
      <c r="AJ39" s="253"/>
      <c r="AK39" s="143"/>
    </row>
    <row r="40" spans="2:37" ht="15.75" thickBot="1" x14ac:dyDescent="0.3">
      <c r="B40" s="15"/>
      <c r="C40" s="214"/>
      <c r="D40" s="226"/>
      <c r="E40" s="226"/>
      <c r="F40" s="226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7"/>
      <c r="AI40" s="253"/>
      <c r="AJ40" s="253"/>
      <c r="AK40" s="143"/>
    </row>
    <row r="41" spans="2:37" ht="28.5" customHeight="1" thickBot="1" x14ac:dyDescent="0.3">
      <c r="B41" s="15"/>
      <c r="C41" s="210" t="s">
        <v>65</v>
      </c>
      <c r="D41" s="228" t="s">
        <v>264</v>
      </c>
      <c r="E41" s="229"/>
      <c r="F41" s="229"/>
      <c r="G41" s="615" t="s">
        <v>265</v>
      </c>
      <c r="H41" s="615"/>
      <c r="I41" s="212">
        <v>1</v>
      </c>
      <c r="J41" s="212">
        <v>2</v>
      </c>
      <c r="K41" s="212">
        <v>3</v>
      </c>
      <c r="L41" s="212">
        <v>4</v>
      </c>
      <c r="M41" s="212">
        <v>5</v>
      </c>
      <c r="N41" s="212">
        <v>6</v>
      </c>
      <c r="O41" s="212">
        <v>7</v>
      </c>
      <c r="P41" s="212">
        <v>8</v>
      </c>
      <c r="Q41" s="212">
        <v>9</v>
      </c>
      <c r="R41" s="212">
        <v>10</v>
      </c>
      <c r="S41" s="212">
        <v>11</v>
      </c>
      <c r="T41" s="212">
        <v>12</v>
      </c>
      <c r="U41" s="212">
        <v>13</v>
      </c>
      <c r="V41" s="212">
        <v>14</v>
      </c>
      <c r="W41" s="212">
        <v>15</v>
      </c>
      <c r="X41" s="212">
        <v>16</v>
      </c>
      <c r="Y41" s="212">
        <v>17</v>
      </c>
      <c r="Z41" s="212">
        <v>18</v>
      </c>
      <c r="AA41" s="212">
        <v>19</v>
      </c>
      <c r="AB41" s="212">
        <v>20</v>
      </c>
      <c r="AC41" s="212">
        <v>21</v>
      </c>
      <c r="AD41" s="212">
        <v>22</v>
      </c>
      <c r="AE41" s="212">
        <v>23</v>
      </c>
      <c r="AF41" s="212">
        <v>24</v>
      </c>
      <c r="AG41" s="212">
        <v>25</v>
      </c>
      <c r="AH41" s="213" t="s">
        <v>66</v>
      </c>
      <c r="AI41" s="253"/>
      <c r="AJ41" s="253"/>
      <c r="AK41" s="143"/>
    </row>
    <row r="42" spans="2:37" ht="15.75" thickBot="1" x14ac:dyDescent="0.3">
      <c r="B42" s="15"/>
      <c r="C42" s="230">
        <f t="shared" ref="C42:C51" si="27">C29</f>
        <v>1</v>
      </c>
      <c r="D42" s="231">
        <f>V10</f>
        <v>0</v>
      </c>
      <c r="E42" s="232"/>
      <c r="F42" s="232"/>
      <c r="G42" s="231">
        <f>IF(D42="","",D42-E42-F42)</f>
        <v>0</v>
      </c>
      <c r="H42" s="219"/>
      <c r="I42" s="233">
        <f t="shared" ref="I42:AG42" si="28">IF($H10&gt;=25,$G42,IF(I$41&lt;=$H10,$G42,IF(I$41&lt;=($H10*($AD10+1)),$G42,0)))</f>
        <v>0</v>
      </c>
      <c r="J42" s="233">
        <f t="shared" si="28"/>
        <v>0</v>
      </c>
      <c r="K42" s="233">
        <f t="shared" si="28"/>
        <v>0</v>
      </c>
      <c r="L42" s="233">
        <f t="shared" si="28"/>
        <v>0</v>
      </c>
      <c r="M42" s="233">
        <f t="shared" si="28"/>
        <v>0</v>
      </c>
      <c r="N42" s="233">
        <f t="shared" si="28"/>
        <v>0</v>
      </c>
      <c r="O42" s="233">
        <f t="shared" si="28"/>
        <v>0</v>
      </c>
      <c r="P42" s="233">
        <f t="shared" si="28"/>
        <v>0</v>
      </c>
      <c r="Q42" s="233">
        <f t="shared" si="28"/>
        <v>0</v>
      </c>
      <c r="R42" s="233">
        <f t="shared" si="28"/>
        <v>0</v>
      </c>
      <c r="S42" s="233">
        <f t="shared" si="28"/>
        <v>0</v>
      </c>
      <c r="T42" s="233">
        <f t="shared" si="28"/>
        <v>0</v>
      </c>
      <c r="U42" s="233">
        <f t="shared" si="28"/>
        <v>0</v>
      </c>
      <c r="V42" s="233">
        <f t="shared" si="28"/>
        <v>0</v>
      </c>
      <c r="W42" s="233">
        <f t="shared" si="28"/>
        <v>0</v>
      </c>
      <c r="X42" s="233">
        <f t="shared" si="28"/>
        <v>0</v>
      </c>
      <c r="Y42" s="233">
        <f t="shared" si="28"/>
        <v>0</v>
      </c>
      <c r="Z42" s="233">
        <f t="shared" si="28"/>
        <v>0</v>
      </c>
      <c r="AA42" s="233">
        <f t="shared" si="28"/>
        <v>0</v>
      </c>
      <c r="AB42" s="233">
        <f t="shared" si="28"/>
        <v>0</v>
      </c>
      <c r="AC42" s="233">
        <f t="shared" si="28"/>
        <v>0</v>
      </c>
      <c r="AD42" s="233">
        <f t="shared" si="28"/>
        <v>0</v>
      </c>
      <c r="AE42" s="233">
        <f t="shared" si="28"/>
        <v>0</v>
      </c>
      <c r="AF42" s="233">
        <f t="shared" si="28"/>
        <v>0</v>
      </c>
      <c r="AG42" s="233">
        <f t="shared" si="28"/>
        <v>0</v>
      </c>
      <c r="AH42" s="234">
        <f t="shared" ref="AH42:AH50" si="29">SUM(I42:AG42)</f>
        <v>0</v>
      </c>
      <c r="AI42" s="253"/>
      <c r="AJ42" s="253"/>
      <c r="AK42" s="143"/>
    </row>
    <row r="43" spans="2:37" ht="15.75" thickBot="1" x14ac:dyDescent="0.3">
      <c r="B43" s="15"/>
      <c r="C43" s="230">
        <f t="shared" si="27"/>
        <v>2</v>
      </c>
      <c r="D43" s="231">
        <f>V11</f>
        <v>0</v>
      </c>
      <c r="E43" s="232"/>
      <c r="F43" s="232"/>
      <c r="G43" s="231">
        <f t="shared" ref="G43:G51" si="30">IF(D43="","",D43-E43-F43)</f>
        <v>0</v>
      </c>
      <c r="H43" s="219"/>
      <c r="I43" s="233">
        <f t="shared" ref="I43:AG43" si="31">IF($H11&gt;=25,$G43,IF(I$41&lt;=$H11,$G43,IF(I$41&lt;=($H11*($AD11+1)),$G43,0)))</f>
        <v>0</v>
      </c>
      <c r="J43" s="233">
        <f t="shared" si="31"/>
        <v>0</v>
      </c>
      <c r="K43" s="233">
        <f t="shared" si="31"/>
        <v>0</v>
      </c>
      <c r="L43" s="233">
        <f t="shared" si="31"/>
        <v>0</v>
      </c>
      <c r="M43" s="233">
        <f t="shared" si="31"/>
        <v>0</v>
      </c>
      <c r="N43" s="233">
        <f t="shared" si="31"/>
        <v>0</v>
      </c>
      <c r="O43" s="233">
        <f t="shared" si="31"/>
        <v>0</v>
      </c>
      <c r="P43" s="233">
        <f t="shared" si="31"/>
        <v>0</v>
      </c>
      <c r="Q43" s="233">
        <f t="shared" si="31"/>
        <v>0</v>
      </c>
      <c r="R43" s="233">
        <f t="shared" si="31"/>
        <v>0</v>
      </c>
      <c r="S43" s="233">
        <f t="shared" si="31"/>
        <v>0</v>
      </c>
      <c r="T43" s="233">
        <f t="shared" si="31"/>
        <v>0</v>
      </c>
      <c r="U43" s="233">
        <f t="shared" si="31"/>
        <v>0</v>
      </c>
      <c r="V43" s="233">
        <f t="shared" si="31"/>
        <v>0</v>
      </c>
      <c r="W43" s="233">
        <f t="shared" si="31"/>
        <v>0</v>
      </c>
      <c r="X43" s="233">
        <f t="shared" si="31"/>
        <v>0</v>
      </c>
      <c r="Y43" s="233">
        <f t="shared" si="31"/>
        <v>0</v>
      </c>
      <c r="Z43" s="233">
        <f t="shared" si="31"/>
        <v>0</v>
      </c>
      <c r="AA43" s="233">
        <f t="shared" si="31"/>
        <v>0</v>
      </c>
      <c r="AB43" s="233">
        <f t="shared" si="31"/>
        <v>0</v>
      </c>
      <c r="AC43" s="233">
        <f t="shared" si="31"/>
        <v>0</v>
      </c>
      <c r="AD43" s="233">
        <f t="shared" si="31"/>
        <v>0</v>
      </c>
      <c r="AE43" s="233">
        <f t="shared" si="31"/>
        <v>0</v>
      </c>
      <c r="AF43" s="233">
        <f t="shared" si="31"/>
        <v>0</v>
      </c>
      <c r="AG43" s="233">
        <f t="shared" si="31"/>
        <v>0</v>
      </c>
      <c r="AH43" s="234">
        <f t="shared" si="29"/>
        <v>0</v>
      </c>
      <c r="AI43" s="253"/>
      <c r="AJ43" s="253"/>
      <c r="AK43" s="143"/>
    </row>
    <row r="44" spans="2:37" ht="15.75" thickBot="1" x14ac:dyDescent="0.3">
      <c r="B44" s="15"/>
      <c r="C44" s="230">
        <f t="shared" si="27"/>
        <v>3</v>
      </c>
      <c r="D44" s="231">
        <f>V12</f>
        <v>0</v>
      </c>
      <c r="E44" s="232"/>
      <c r="F44" s="232"/>
      <c r="G44" s="231">
        <f t="shared" si="30"/>
        <v>0</v>
      </c>
      <c r="H44" s="219"/>
      <c r="I44" s="233">
        <f t="shared" ref="I44:AG44" si="32">IF($H12&gt;=25,$G44,IF(I$41&lt;=$H12,$G44,IF(I$41&lt;=($H12*($AD12+1)),$G44,0)))</f>
        <v>0</v>
      </c>
      <c r="J44" s="233">
        <f t="shared" si="32"/>
        <v>0</v>
      </c>
      <c r="K44" s="233">
        <f t="shared" si="32"/>
        <v>0</v>
      </c>
      <c r="L44" s="233">
        <f t="shared" si="32"/>
        <v>0</v>
      </c>
      <c r="M44" s="233">
        <f t="shared" si="32"/>
        <v>0</v>
      </c>
      <c r="N44" s="233">
        <f t="shared" si="32"/>
        <v>0</v>
      </c>
      <c r="O44" s="233">
        <f t="shared" si="32"/>
        <v>0</v>
      </c>
      <c r="P44" s="233">
        <f t="shared" si="32"/>
        <v>0</v>
      </c>
      <c r="Q44" s="233">
        <f t="shared" si="32"/>
        <v>0</v>
      </c>
      <c r="R44" s="233">
        <f t="shared" si="32"/>
        <v>0</v>
      </c>
      <c r="S44" s="233">
        <f t="shared" si="32"/>
        <v>0</v>
      </c>
      <c r="T44" s="233">
        <f t="shared" si="32"/>
        <v>0</v>
      </c>
      <c r="U44" s="233">
        <f t="shared" si="32"/>
        <v>0</v>
      </c>
      <c r="V44" s="233">
        <f t="shared" si="32"/>
        <v>0</v>
      </c>
      <c r="W44" s="233">
        <f t="shared" si="32"/>
        <v>0</v>
      </c>
      <c r="X44" s="233">
        <f t="shared" si="32"/>
        <v>0</v>
      </c>
      <c r="Y44" s="233">
        <f t="shared" si="32"/>
        <v>0</v>
      </c>
      <c r="Z44" s="233">
        <f t="shared" si="32"/>
        <v>0</v>
      </c>
      <c r="AA44" s="233">
        <f t="shared" si="32"/>
        <v>0</v>
      </c>
      <c r="AB44" s="233">
        <f t="shared" si="32"/>
        <v>0</v>
      </c>
      <c r="AC44" s="233">
        <f t="shared" si="32"/>
        <v>0</v>
      </c>
      <c r="AD44" s="233">
        <f t="shared" si="32"/>
        <v>0</v>
      </c>
      <c r="AE44" s="233">
        <f t="shared" si="32"/>
        <v>0</v>
      </c>
      <c r="AF44" s="233">
        <f t="shared" si="32"/>
        <v>0</v>
      </c>
      <c r="AG44" s="233">
        <f t="shared" si="32"/>
        <v>0</v>
      </c>
      <c r="AH44" s="234">
        <f t="shared" si="29"/>
        <v>0</v>
      </c>
      <c r="AI44" s="253"/>
      <c r="AJ44" s="253"/>
      <c r="AK44" s="143"/>
    </row>
    <row r="45" spans="2:37" ht="15.75" thickBot="1" x14ac:dyDescent="0.3">
      <c r="B45" s="15"/>
      <c r="C45" s="230">
        <f t="shared" si="27"/>
        <v>4</v>
      </c>
      <c r="D45" s="231">
        <f>V13</f>
        <v>0</v>
      </c>
      <c r="E45" s="232"/>
      <c r="F45" s="232"/>
      <c r="G45" s="231">
        <f t="shared" si="30"/>
        <v>0</v>
      </c>
      <c r="H45" s="219"/>
      <c r="I45" s="233">
        <f t="shared" ref="I45:AG45" si="33">IF($H13&gt;=25,$G45,IF(I$41&lt;=$H13,$G45,IF(I$41&lt;=($H13*($AD13+1)),$G45,0)))</f>
        <v>0</v>
      </c>
      <c r="J45" s="233">
        <f t="shared" si="33"/>
        <v>0</v>
      </c>
      <c r="K45" s="233">
        <f t="shared" si="33"/>
        <v>0</v>
      </c>
      <c r="L45" s="233">
        <f t="shared" si="33"/>
        <v>0</v>
      </c>
      <c r="M45" s="233">
        <f t="shared" si="33"/>
        <v>0</v>
      </c>
      <c r="N45" s="233">
        <f t="shared" si="33"/>
        <v>0</v>
      </c>
      <c r="O45" s="233">
        <f t="shared" si="33"/>
        <v>0</v>
      </c>
      <c r="P45" s="233">
        <f t="shared" si="33"/>
        <v>0</v>
      </c>
      <c r="Q45" s="233">
        <f t="shared" si="33"/>
        <v>0</v>
      </c>
      <c r="R45" s="233">
        <f t="shared" si="33"/>
        <v>0</v>
      </c>
      <c r="S45" s="233">
        <f t="shared" si="33"/>
        <v>0</v>
      </c>
      <c r="T45" s="233">
        <f t="shared" si="33"/>
        <v>0</v>
      </c>
      <c r="U45" s="233">
        <f t="shared" si="33"/>
        <v>0</v>
      </c>
      <c r="V45" s="233">
        <f t="shared" si="33"/>
        <v>0</v>
      </c>
      <c r="W45" s="233">
        <f t="shared" si="33"/>
        <v>0</v>
      </c>
      <c r="X45" s="233">
        <f t="shared" si="33"/>
        <v>0</v>
      </c>
      <c r="Y45" s="233">
        <f t="shared" si="33"/>
        <v>0</v>
      </c>
      <c r="Z45" s="233">
        <f t="shared" si="33"/>
        <v>0</v>
      </c>
      <c r="AA45" s="233">
        <f t="shared" si="33"/>
        <v>0</v>
      </c>
      <c r="AB45" s="233">
        <f t="shared" si="33"/>
        <v>0</v>
      </c>
      <c r="AC45" s="233">
        <f t="shared" si="33"/>
        <v>0</v>
      </c>
      <c r="AD45" s="233">
        <f t="shared" si="33"/>
        <v>0</v>
      </c>
      <c r="AE45" s="233">
        <f t="shared" si="33"/>
        <v>0</v>
      </c>
      <c r="AF45" s="233">
        <f t="shared" si="33"/>
        <v>0</v>
      </c>
      <c r="AG45" s="233">
        <f t="shared" si="33"/>
        <v>0</v>
      </c>
      <c r="AH45" s="234">
        <f t="shared" si="29"/>
        <v>0</v>
      </c>
      <c r="AI45" s="253"/>
      <c r="AJ45" s="253"/>
      <c r="AK45" s="143"/>
    </row>
    <row r="46" spans="2:37" ht="15.75" thickBot="1" x14ac:dyDescent="0.3">
      <c r="B46" s="15"/>
      <c r="C46" s="235">
        <f t="shared" si="27"/>
        <v>5</v>
      </c>
      <c r="D46" s="231">
        <f>V14</f>
        <v>0</v>
      </c>
      <c r="E46" s="232"/>
      <c r="F46" s="232"/>
      <c r="G46" s="231">
        <f t="shared" si="30"/>
        <v>0</v>
      </c>
      <c r="H46" s="219"/>
      <c r="I46" s="233">
        <f t="shared" ref="I46:AG46" si="34">IF($H14&gt;=25,$G46,IF(I$41&lt;=$H14,$G46,IF(I$41&lt;=($H14*($AD14+1)),$G46,0)))</f>
        <v>0</v>
      </c>
      <c r="J46" s="233">
        <f t="shared" si="34"/>
        <v>0</v>
      </c>
      <c r="K46" s="233">
        <f t="shared" si="34"/>
        <v>0</v>
      </c>
      <c r="L46" s="233">
        <f t="shared" si="34"/>
        <v>0</v>
      </c>
      <c r="M46" s="233">
        <f t="shared" si="34"/>
        <v>0</v>
      </c>
      <c r="N46" s="233">
        <f t="shared" si="34"/>
        <v>0</v>
      </c>
      <c r="O46" s="233">
        <f t="shared" si="34"/>
        <v>0</v>
      </c>
      <c r="P46" s="233">
        <f t="shared" si="34"/>
        <v>0</v>
      </c>
      <c r="Q46" s="233">
        <f t="shared" si="34"/>
        <v>0</v>
      </c>
      <c r="R46" s="233">
        <f t="shared" si="34"/>
        <v>0</v>
      </c>
      <c r="S46" s="233">
        <f t="shared" si="34"/>
        <v>0</v>
      </c>
      <c r="T46" s="233">
        <f t="shared" si="34"/>
        <v>0</v>
      </c>
      <c r="U46" s="233">
        <f t="shared" si="34"/>
        <v>0</v>
      </c>
      <c r="V46" s="233">
        <f t="shared" si="34"/>
        <v>0</v>
      </c>
      <c r="W46" s="233">
        <f t="shared" si="34"/>
        <v>0</v>
      </c>
      <c r="X46" s="233">
        <f t="shared" si="34"/>
        <v>0</v>
      </c>
      <c r="Y46" s="233">
        <f t="shared" si="34"/>
        <v>0</v>
      </c>
      <c r="Z46" s="233">
        <f t="shared" si="34"/>
        <v>0</v>
      </c>
      <c r="AA46" s="233">
        <f t="shared" si="34"/>
        <v>0</v>
      </c>
      <c r="AB46" s="233">
        <f t="shared" si="34"/>
        <v>0</v>
      </c>
      <c r="AC46" s="233">
        <f t="shared" si="34"/>
        <v>0</v>
      </c>
      <c r="AD46" s="233">
        <f t="shared" si="34"/>
        <v>0</v>
      </c>
      <c r="AE46" s="233">
        <f t="shared" si="34"/>
        <v>0</v>
      </c>
      <c r="AF46" s="233">
        <f t="shared" si="34"/>
        <v>0</v>
      </c>
      <c r="AG46" s="233">
        <f t="shared" si="34"/>
        <v>0</v>
      </c>
      <c r="AH46" s="234">
        <f t="shared" si="29"/>
        <v>0</v>
      </c>
      <c r="AI46" s="253"/>
      <c r="AJ46" s="253"/>
      <c r="AK46" s="143"/>
    </row>
    <row r="47" spans="2:37" ht="15.75" thickBot="1" x14ac:dyDescent="0.3">
      <c r="B47" s="15"/>
      <c r="C47" s="235">
        <f t="shared" si="27"/>
        <v>6</v>
      </c>
      <c r="D47" s="231">
        <f>V16</f>
        <v>0</v>
      </c>
      <c r="E47" s="236"/>
      <c r="F47" s="236"/>
      <c r="G47" s="231">
        <f t="shared" si="30"/>
        <v>0</v>
      </c>
      <c r="H47" s="221"/>
      <c r="I47" s="233">
        <f t="shared" ref="I47:AG47" si="35">IF($H16&gt;=25,$G47,IF(I$41&lt;=$H16,$G47,IF(I$41&lt;=($H16*($AD16+1)),$G47,0)))</f>
        <v>0</v>
      </c>
      <c r="J47" s="233">
        <f t="shared" si="35"/>
        <v>0</v>
      </c>
      <c r="K47" s="233">
        <f t="shared" si="35"/>
        <v>0</v>
      </c>
      <c r="L47" s="233">
        <f t="shared" si="35"/>
        <v>0</v>
      </c>
      <c r="M47" s="233">
        <f t="shared" si="35"/>
        <v>0</v>
      </c>
      <c r="N47" s="233">
        <f t="shared" si="35"/>
        <v>0</v>
      </c>
      <c r="O47" s="233">
        <f t="shared" si="35"/>
        <v>0</v>
      </c>
      <c r="P47" s="233">
        <f t="shared" si="35"/>
        <v>0</v>
      </c>
      <c r="Q47" s="233">
        <f t="shared" si="35"/>
        <v>0</v>
      </c>
      <c r="R47" s="233">
        <f t="shared" si="35"/>
        <v>0</v>
      </c>
      <c r="S47" s="233">
        <f t="shared" si="35"/>
        <v>0</v>
      </c>
      <c r="T47" s="233">
        <f t="shared" si="35"/>
        <v>0</v>
      </c>
      <c r="U47" s="233">
        <f t="shared" si="35"/>
        <v>0</v>
      </c>
      <c r="V47" s="233">
        <f t="shared" si="35"/>
        <v>0</v>
      </c>
      <c r="W47" s="233">
        <f t="shared" si="35"/>
        <v>0</v>
      </c>
      <c r="X47" s="233">
        <f t="shared" si="35"/>
        <v>0</v>
      </c>
      <c r="Y47" s="233">
        <f t="shared" si="35"/>
        <v>0</v>
      </c>
      <c r="Z47" s="233">
        <f t="shared" si="35"/>
        <v>0</v>
      </c>
      <c r="AA47" s="233">
        <f t="shared" si="35"/>
        <v>0</v>
      </c>
      <c r="AB47" s="233">
        <f t="shared" si="35"/>
        <v>0</v>
      </c>
      <c r="AC47" s="233">
        <f t="shared" si="35"/>
        <v>0</v>
      </c>
      <c r="AD47" s="233">
        <f t="shared" si="35"/>
        <v>0</v>
      </c>
      <c r="AE47" s="233">
        <f t="shared" si="35"/>
        <v>0</v>
      </c>
      <c r="AF47" s="233">
        <f t="shared" si="35"/>
        <v>0</v>
      </c>
      <c r="AG47" s="233">
        <f t="shared" si="35"/>
        <v>0</v>
      </c>
      <c r="AH47" s="234">
        <f t="shared" si="29"/>
        <v>0</v>
      </c>
      <c r="AI47" s="253"/>
      <c r="AJ47" s="253"/>
      <c r="AK47" s="143"/>
    </row>
    <row r="48" spans="2:37" ht="15.75" thickBot="1" x14ac:dyDescent="0.3">
      <c r="B48" s="15"/>
      <c r="C48" s="235">
        <f t="shared" si="27"/>
        <v>7</v>
      </c>
      <c r="D48" s="231">
        <f>V17</f>
        <v>0</v>
      </c>
      <c r="E48" s="236"/>
      <c r="F48" s="236"/>
      <c r="G48" s="231">
        <f t="shared" si="30"/>
        <v>0</v>
      </c>
      <c r="H48" s="221"/>
      <c r="I48" s="233">
        <f t="shared" ref="I48:AG48" si="36">IF($H17&gt;=25,$G48,IF(I$41&lt;=$H17,$G48,IF(I$41&lt;=($H17*($AD17+1)),$G48,0)))</f>
        <v>0</v>
      </c>
      <c r="J48" s="233">
        <f t="shared" si="36"/>
        <v>0</v>
      </c>
      <c r="K48" s="233">
        <f t="shared" si="36"/>
        <v>0</v>
      </c>
      <c r="L48" s="233">
        <f t="shared" si="36"/>
        <v>0</v>
      </c>
      <c r="M48" s="233">
        <f t="shared" si="36"/>
        <v>0</v>
      </c>
      <c r="N48" s="233">
        <f t="shared" si="36"/>
        <v>0</v>
      </c>
      <c r="O48" s="233">
        <f t="shared" si="36"/>
        <v>0</v>
      </c>
      <c r="P48" s="233">
        <f t="shared" si="36"/>
        <v>0</v>
      </c>
      <c r="Q48" s="233">
        <f t="shared" si="36"/>
        <v>0</v>
      </c>
      <c r="R48" s="233">
        <f t="shared" si="36"/>
        <v>0</v>
      </c>
      <c r="S48" s="233">
        <f t="shared" si="36"/>
        <v>0</v>
      </c>
      <c r="T48" s="233">
        <f t="shared" si="36"/>
        <v>0</v>
      </c>
      <c r="U48" s="233">
        <f t="shared" si="36"/>
        <v>0</v>
      </c>
      <c r="V48" s="233">
        <f t="shared" si="36"/>
        <v>0</v>
      </c>
      <c r="W48" s="233">
        <f t="shared" si="36"/>
        <v>0</v>
      </c>
      <c r="X48" s="233">
        <f t="shared" si="36"/>
        <v>0</v>
      </c>
      <c r="Y48" s="233">
        <f t="shared" si="36"/>
        <v>0</v>
      </c>
      <c r="Z48" s="233">
        <f t="shared" si="36"/>
        <v>0</v>
      </c>
      <c r="AA48" s="233">
        <f t="shared" si="36"/>
        <v>0</v>
      </c>
      <c r="AB48" s="233">
        <f t="shared" si="36"/>
        <v>0</v>
      </c>
      <c r="AC48" s="233">
        <f t="shared" si="36"/>
        <v>0</v>
      </c>
      <c r="AD48" s="233">
        <f t="shared" si="36"/>
        <v>0</v>
      </c>
      <c r="AE48" s="233">
        <f t="shared" si="36"/>
        <v>0</v>
      </c>
      <c r="AF48" s="233">
        <f t="shared" si="36"/>
        <v>0</v>
      </c>
      <c r="AG48" s="233">
        <f t="shared" si="36"/>
        <v>0</v>
      </c>
      <c r="AH48" s="234">
        <f t="shared" si="29"/>
        <v>0</v>
      </c>
      <c r="AI48" s="253"/>
      <c r="AJ48" s="253"/>
      <c r="AK48" s="143"/>
    </row>
    <row r="49" spans="2:39" ht="15.75" thickBot="1" x14ac:dyDescent="0.3">
      <c r="B49" s="15"/>
      <c r="C49" s="235">
        <f t="shared" si="27"/>
        <v>8</v>
      </c>
      <c r="D49" s="231">
        <f>V18</f>
        <v>0</v>
      </c>
      <c r="E49" s="236"/>
      <c r="F49" s="236"/>
      <c r="G49" s="231">
        <f t="shared" si="30"/>
        <v>0</v>
      </c>
      <c r="H49" s="221"/>
      <c r="I49" s="233">
        <f t="shared" ref="I49:AG49" si="37">IF($H18&gt;=25,$G49,IF(I$41&lt;=$H18,$G49,IF(I$41&lt;=($H18*($AD18+1)),$G49,0)))</f>
        <v>0</v>
      </c>
      <c r="J49" s="233">
        <f t="shared" si="37"/>
        <v>0</v>
      </c>
      <c r="K49" s="233">
        <f t="shared" si="37"/>
        <v>0</v>
      </c>
      <c r="L49" s="233">
        <f t="shared" si="37"/>
        <v>0</v>
      </c>
      <c r="M49" s="233">
        <f t="shared" si="37"/>
        <v>0</v>
      </c>
      <c r="N49" s="233">
        <f t="shared" si="37"/>
        <v>0</v>
      </c>
      <c r="O49" s="233">
        <f t="shared" si="37"/>
        <v>0</v>
      </c>
      <c r="P49" s="233">
        <f t="shared" si="37"/>
        <v>0</v>
      </c>
      <c r="Q49" s="233">
        <f t="shared" si="37"/>
        <v>0</v>
      </c>
      <c r="R49" s="233">
        <f t="shared" si="37"/>
        <v>0</v>
      </c>
      <c r="S49" s="233">
        <f t="shared" si="37"/>
        <v>0</v>
      </c>
      <c r="T49" s="233">
        <f t="shared" si="37"/>
        <v>0</v>
      </c>
      <c r="U49" s="233">
        <f t="shared" si="37"/>
        <v>0</v>
      </c>
      <c r="V49" s="233">
        <f t="shared" si="37"/>
        <v>0</v>
      </c>
      <c r="W49" s="233">
        <f t="shared" si="37"/>
        <v>0</v>
      </c>
      <c r="X49" s="233">
        <f t="shared" si="37"/>
        <v>0</v>
      </c>
      <c r="Y49" s="233">
        <f t="shared" si="37"/>
        <v>0</v>
      </c>
      <c r="Z49" s="233">
        <f t="shared" si="37"/>
        <v>0</v>
      </c>
      <c r="AA49" s="233">
        <f t="shared" si="37"/>
        <v>0</v>
      </c>
      <c r="AB49" s="233">
        <f t="shared" si="37"/>
        <v>0</v>
      </c>
      <c r="AC49" s="233">
        <f t="shared" si="37"/>
        <v>0</v>
      </c>
      <c r="AD49" s="233">
        <f t="shared" si="37"/>
        <v>0</v>
      </c>
      <c r="AE49" s="233">
        <f t="shared" si="37"/>
        <v>0</v>
      </c>
      <c r="AF49" s="233">
        <f t="shared" si="37"/>
        <v>0</v>
      </c>
      <c r="AG49" s="233">
        <f t="shared" si="37"/>
        <v>0</v>
      </c>
      <c r="AH49" s="234">
        <f t="shared" si="29"/>
        <v>0</v>
      </c>
      <c r="AI49" s="253"/>
      <c r="AJ49" s="253"/>
      <c r="AK49" s="143"/>
    </row>
    <row r="50" spans="2:39" ht="15.75" thickBot="1" x14ac:dyDescent="0.3">
      <c r="B50" s="15"/>
      <c r="C50" s="235">
        <f t="shared" si="27"/>
        <v>9</v>
      </c>
      <c r="D50" s="231">
        <f>V19</f>
        <v>0</v>
      </c>
      <c r="E50" s="236"/>
      <c r="F50" s="236"/>
      <c r="G50" s="231">
        <f t="shared" si="30"/>
        <v>0</v>
      </c>
      <c r="H50" s="221"/>
      <c r="I50" s="233">
        <f t="shared" ref="I50:AG50" si="38">IF($H19&gt;=25,$G50,IF(I$41&lt;=$H19,$G50,IF(I$41&lt;=($H19*($AD19+1)),$G50,0)))</f>
        <v>0</v>
      </c>
      <c r="J50" s="233">
        <f t="shared" si="38"/>
        <v>0</v>
      </c>
      <c r="K50" s="233">
        <f t="shared" si="38"/>
        <v>0</v>
      </c>
      <c r="L50" s="233">
        <f t="shared" si="38"/>
        <v>0</v>
      </c>
      <c r="M50" s="233">
        <f t="shared" si="38"/>
        <v>0</v>
      </c>
      <c r="N50" s="233">
        <f t="shared" si="38"/>
        <v>0</v>
      </c>
      <c r="O50" s="233">
        <f t="shared" si="38"/>
        <v>0</v>
      </c>
      <c r="P50" s="233">
        <f t="shared" si="38"/>
        <v>0</v>
      </c>
      <c r="Q50" s="233">
        <f t="shared" si="38"/>
        <v>0</v>
      </c>
      <c r="R50" s="233">
        <f t="shared" si="38"/>
        <v>0</v>
      </c>
      <c r="S50" s="233">
        <f t="shared" si="38"/>
        <v>0</v>
      </c>
      <c r="T50" s="233">
        <f t="shared" si="38"/>
        <v>0</v>
      </c>
      <c r="U50" s="233">
        <f t="shared" si="38"/>
        <v>0</v>
      </c>
      <c r="V50" s="233">
        <f t="shared" si="38"/>
        <v>0</v>
      </c>
      <c r="W50" s="233">
        <f t="shared" si="38"/>
        <v>0</v>
      </c>
      <c r="X50" s="233">
        <f t="shared" si="38"/>
        <v>0</v>
      </c>
      <c r="Y50" s="233">
        <f t="shared" si="38"/>
        <v>0</v>
      </c>
      <c r="Z50" s="233">
        <f t="shared" si="38"/>
        <v>0</v>
      </c>
      <c r="AA50" s="233">
        <f t="shared" si="38"/>
        <v>0</v>
      </c>
      <c r="AB50" s="233">
        <f t="shared" si="38"/>
        <v>0</v>
      </c>
      <c r="AC50" s="233">
        <f t="shared" si="38"/>
        <v>0</v>
      </c>
      <c r="AD50" s="233">
        <f t="shared" si="38"/>
        <v>0</v>
      </c>
      <c r="AE50" s="233">
        <f t="shared" si="38"/>
        <v>0</v>
      </c>
      <c r="AF50" s="233">
        <f t="shared" si="38"/>
        <v>0</v>
      </c>
      <c r="AG50" s="233">
        <f t="shared" si="38"/>
        <v>0</v>
      </c>
      <c r="AH50" s="234">
        <f t="shared" si="29"/>
        <v>0</v>
      </c>
      <c r="AI50" s="253"/>
      <c r="AJ50" s="253"/>
      <c r="AK50" s="143"/>
    </row>
    <row r="51" spans="2:39" ht="15.75" customHeight="1" thickBot="1" x14ac:dyDescent="0.3">
      <c r="B51" s="15"/>
      <c r="C51" s="235">
        <f t="shared" si="27"/>
        <v>10</v>
      </c>
      <c r="D51" s="231">
        <f>V20</f>
        <v>0</v>
      </c>
      <c r="E51" s="236"/>
      <c r="F51" s="236"/>
      <c r="G51" s="231">
        <f t="shared" si="30"/>
        <v>0</v>
      </c>
      <c r="H51" s="221"/>
      <c r="I51" s="233">
        <f t="shared" ref="I51:AG51" si="39">IF($H20&gt;=25,$G51,IF(I$41&lt;=$H20,$G51,IF(I$41&lt;=($H20*($AD20+1)),$G51,0)))</f>
        <v>0</v>
      </c>
      <c r="J51" s="233">
        <f t="shared" si="39"/>
        <v>0</v>
      </c>
      <c r="K51" s="233">
        <f t="shared" si="39"/>
        <v>0</v>
      </c>
      <c r="L51" s="233">
        <f t="shared" si="39"/>
        <v>0</v>
      </c>
      <c r="M51" s="233">
        <f t="shared" si="39"/>
        <v>0</v>
      </c>
      <c r="N51" s="233">
        <f t="shared" si="39"/>
        <v>0</v>
      </c>
      <c r="O51" s="233">
        <f t="shared" si="39"/>
        <v>0</v>
      </c>
      <c r="P51" s="233">
        <f t="shared" si="39"/>
        <v>0</v>
      </c>
      <c r="Q51" s="233">
        <f t="shared" si="39"/>
        <v>0</v>
      </c>
      <c r="R51" s="233">
        <f t="shared" si="39"/>
        <v>0</v>
      </c>
      <c r="S51" s="233">
        <f t="shared" si="39"/>
        <v>0</v>
      </c>
      <c r="T51" s="233">
        <f t="shared" si="39"/>
        <v>0</v>
      </c>
      <c r="U51" s="233">
        <f t="shared" si="39"/>
        <v>0</v>
      </c>
      <c r="V51" s="233">
        <f t="shared" si="39"/>
        <v>0</v>
      </c>
      <c r="W51" s="233">
        <f t="shared" si="39"/>
        <v>0</v>
      </c>
      <c r="X51" s="233">
        <f t="shared" si="39"/>
        <v>0</v>
      </c>
      <c r="Y51" s="233">
        <f t="shared" si="39"/>
        <v>0</v>
      </c>
      <c r="Z51" s="233">
        <f t="shared" si="39"/>
        <v>0</v>
      </c>
      <c r="AA51" s="233">
        <f t="shared" si="39"/>
        <v>0</v>
      </c>
      <c r="AB51" s="233">
        <f t="shared" si="39"/>
        <v>0</v>
      </c>
      <c r="AC51" s="233">
        <f t="shared" si="39"/>
        <v>0</v>
      </c>
      <c r="AD51" s="233">
        <f t="shared" si="39"/>
        <v>0</v>
      </c>
      <c r="AE51" s="233">
        <f t="shared" si="39"/>
        <v>0</v>
      </c>
      <c r="AF51" s="233">
        <f t="shared" si="39"/>
        <v>0</v>
      </c>
      <c r="AG51" s="233">
        <f t="shared" si="39"/>
        <v>0</v>
      </c>
      <c r="AH51" s="237">
        <f>SUM(O51:AG51)</f>
        <v>0</v>
      </c>
      <c r="AI51" s="253"/>
      <c r="AJ51" s="253"/>
      <c r="AK51" s="143"/>
    </row>
    <row r="52" spans="2:39" ht="15.75" thickBot="1" x14ac:dyDescent="0.3">
      <c r="B52" s="15"/>
      <c r="C52" s="238"/>
      <c r="D52" s="232"/>
      <c r="E52" s="232"/>
      <c r="F52" s="232"/>
      <c r="G52" s="219"/>
      <c r="H52" s="223" t="s">
        <v>67</v>
      </c>
      <c r="I52" s="225">
        <f t="shared" ref="I52:AG52" si="40">SUM(I42:I51)</f>
        <v>0</v>
      </c>
      <c r="J52" s="225">
        <f t="shared" si="40"/>
        <v>0</v>
      </c>
      <c r="K52" s="225">
        <f t="shared" si="40"/>
        <v>0</v>
      </c>
      <c r="L52" s="225">
        <f t="shared" si="40"/>
        <v>0</v>
      </c>
      <c r="M52" s="225">
        <f t="shared" si="40"/>
        <v>0</v>
      </c>
      <c r="N52" s="225">
        <f t="shared" si="40"/>
        <v>0</v>
      </c>
      <c r="O52" s="225">
        <f t="shared" si="40"/>
        <v>0</v>
      </c>
      <c r="P52" s="225">
        <f t="shared" si="40"/>
        <v>0</v>
      </c>
      <c r="Q52" s="225">
        <f t="shared" si="40"/>
        <v>0</v>
      </c>
      <c r="R52" s="225">
        <f t="shared" si="40"/>
        <v>0</v>
      </c>
      <c r="S52" s="225">
        <f t="shared" si="40"/>
        <v>0</v>
      </c>
      <c r="T52" s="225">
        <f t="shared" si="40"/>
        <v>0</v>
      </c>
      <c r="U52" s="225">
        <f t="shared" si="40"/>
        <v>0</v>
      </c>
      <c r="V52" s="225">
        <f t="shared" si="40"/>
        <v>0</v>
      </c>
      <c r="W52" s="225">
        <f t="shared" si="40"/>
        <v>0</v>
      </c>
      <c r="X52" s="225">
        <f t="shared" si="40"/>
        <v>0</v>
      </c>
      <c r="Y52" s="225">
        <f t="shared" si="40"/>
        <v>0</v>
      </c>
      <c r="Z52" s="225">
        <f t="shared" si="40"/>
        <v>0</v>
      </c>
      <c r="AA52" s="225">
        <f t="shared" si="40"/>
        <v>0</v>
      </c>
      <c r="AB52" s="225">
        <f t="shared" si="40"/>
        <v>0</v>
      </c>
      <c r="AC52" s="225">
        <f t="shared" si="40"/>
        <v>0</v>
      </c>
      <c r="AD52" s="225">
        <f t="shared" si="40"/>
        <v>0</v>
      </c>
      <c r="AE52" s="225">
        <f t="shared" si="40"/>
        <v>0</v>
      </c>
      <c r="AF52" s="225">
        <f t="shared" si="40"/>
        <v>0</v>
      </c>
      <c r="AG52" s="225">
        <f t="shared" si="40"/>
        <v>0</v>
      </c>
      <c r="AH52" s="239">
        <f>SUM(AH42:AH51)</f>
        <v>0</v>
      </c>
      <c r="AI52" s="253"/>
      <c r="AJ52" s="253"/>
      <c r="AK52" s="143"/>
    </row>
    <row r="53" spans="2:39" ht="24.75" customHeight="1" thickBot="1" x14ac:dyDescent="0.3">
      <c r="B53" s="15"/>
      <c r="C53" s="240"/>
      <c r="D53" s="241"/>
      <c r="E53" s="241"/>
      <c r="F53" s="241"/>
      <c r="G53" s="24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3"/>
      <c r="U53" s="243"/>
      <c r="V53" s="243"/>
      <c r="W53" s="243"/>
      <c r="X53" s="243"/>
      <c r="Y53" s="243"/>
      <c r="Z53" s="243"/>
      <c r="AA53" s="243"/>
      <c r="AB53" s="243"/>
      <c r="AC53" s="243"/>
      <c r="AD53" s="243"/>
      <c r="AE53" s="243"/>
      <c r="AF53" s="243"/>
      <c r="AG53" s="243"/>
      <c r="AH53" s="244"/>
      <c r="AI53" s="253"/>
      <c r="AJ53" s="253"/>
      <c r="AK53" s="143"/>
    </row>
    <row r="54" spans="2:39" ht="24.75" customHeight="1" x14ac:dyDescent="0.25">
      <c r="B54" s="15"/>
      <c r="C54" s="245"/>
      <c r="D54" s="245"/>
      <c r="E54" s="245"/>
      <c r="F54" s="245"/>
      <c r="G54" s="245"/>
      <c r="H54" s="245"/>
      <c r="I54" s="245"/>
      <c r="J54" s="245"/>
      <c r="K54" s="245"/>
      <c r="L54" s="245"/>
      <c r="M54" s="245"/>
      <c r="N54" s="245"/>
      <c r="O54" s="245"/>
      <c r="P54" s="245"/>
      <c r="Q54" s="245"/>
      <c r="R54" s="245"/>
      <c r="S54" s="245"/>
      <c r="T54" s="216"/>
      <c r="U54" s="216"/>
      <c r="V54" s="216"/>
      <c r="W54" s="216"/>
      <c r="X54" s="216"/>
      <c r="Y54" s="216"/>
      <c r="Z54" s="216"/>
      <c r="AA54" s="216"/>
      <c r="AB54" s="216"/>
      <c r="AC54" s="216"/>
      <c r="AD54" s="216"/>
      <c r="AE54" s="216"/>
      <c r="AF54" s="216"/>
      <c r="AG54" s="216"/>
      <c r="AH54" s="216"/>
      <c r="AI54" s="253"/>
      <c r="AJ54" s="253"/>
      <c r="AK54" s="143"/>
      <c r="AL54" s="254"/>
      <c r="AM54" s="250"/>
    </row>
    <row r="55" spans="2:39" x14ac:dyDescent="0.25">
      <c r="B55" s="15"/>
      <c r="C55" s="34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43"/>
      <c r="AL55" s="254"/>
      <c r="AM55" s="250"/>
    </row>
    <row r="56" spans="2:39" x14ac:dyDescent="0.25">
      <c r="B56" s="15"/>
      <c r="C56" s="34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43"/>
      <c r="AL56" s="254"/>
      <c r="AM56" s="250"/>
    </row>
    <row r="57" spans="2:39" ht="15.75" thickBot="1" x14ac:dyDescent="0.3">
      <c r="B57" s="246"/>
      <c r="C57" s="247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4"/>
      <c r="AL57" s="254"/>
      <c r="AM57" s="250"/>
    </row>
    <row r="58" spans="2:39" x14ac:dyDescent="0.25">
      <c r="AC58" s="3"/>
      <c r="AD58" s="3"/>
      <c r="AM58" s="158"/>
    </row>
    <row r="59" spans="2:39" x14ac:dyDescent="0.25">
      <c r="AC59" s="3"/>
      <c r="AD59" s="3"/>
      <c r="AM59" s="158"/>
    </row>
    <row r="60" spans="2:39" x14ac:dyDescent="0.25">
      <c r="AE60" s="4"/>
      <c r="AM60" s="158"/>
    </row>
    <row r="61" spans="2:39" x14ac:dyDescent="0.25">
      <c r="AE61" s="4"/>
      <c r="AM61" s="158"/>
    </row>
    <row r="62" spans="2:39" x14ac:dyDescent="0.25">
      <c r="AL62" s="158"/>
    </row>
    <row r="63" spans="2:39" x14ac:dyDescent="0.25">
      <c r="AL63" s="158"/>
    </row>
    <row r="64" spans="2:39" x14ac:dyDescent="0.25">
      <c r="AL64" s="158"/>
    </row>
    <row r="65" spans="38:38" x14ac:dyDescent="0.25">
      <c r="AL65" s="158"/>
    </row>
    <row r="66" spans="38:38" x14ac:dyDescent="0.25">
      <c r="AL66" s="158"/>
    </row>
    <row r="67" spans="38:38" x14ac:dyDescent="0.25">
      <c r="AL67" s="158"/>
    </row>
    <row r="68" spans="38:38" x14ac:dyDescent="0.25">
      <c r="AL68" s="158"/>
    </row>
    <row r="69" spans="38:38" x14ac:dyDescent="0.25">
      <c r="AL69" s="158"/>
    </row>
    <row r="70" spans="38:38" x14ac:dyDescent="0.25">
      <c r="AL70" s="158"/>
    </row>
    <row r="71" spans="38:38" x14ac:dyDescent="0.25">
      <c r="AL71" s="158"/>
    </row>
    <row r="72" spans="38:38" x14ac:dyDescent="0.25">
      <c r="AL72" s="158"/>
    </row>
    <row r="73" spans="38:38" x14ac:dyDescent="0.25">
      <c r="AL73" s="158"/>
    </row>
    <row r="74" spans="38:38" x14ac:dyDescent="0.25">
      <c r="AL74" s="158"/>
    </row>
    <row r="75" spans="38:38" x14ac:dyDescent="0.25">
      <c r="AL75" s="158"/>
    </row>
    <row r="76" spans="38:38" x14ac:dyDescent="0.25">
      <c r="AL76" s="158"/>
    </row>
    <row r="77" spans="38:38" x14ac:dyDescent="0.25">
      <c r="AL77" s="158"/>
    </row>
    <row r="78" spans="38:38" x14ac:dyDescent="0.25">
      <c r="AL78" s="158"/>
    </row>
    <row r="79" spans="38:38" x14ac:dyDescent="0.25">
      <c r="AL79" s="158"/>
    </row>
    <row r="80" spans="38:38" x14ac:dyDescent="0.25">
      <c r="AL80" s="158"/>
    </row>
    <row r="81" spans="38:38" x14ac:dyDescent="0.25">
      <c r="AL81" s="158"/>
    </row>
    <row r="82" spans="38:38" x14ac:dyDescent="0.25">
      <c r="AL82" s="158"/>
    </row>
    <row r="83" spans="38:38" x14ac:dyDescent="0.25">
      <c r="AL83" s="158"/>
    </row>
    <row r="84" spans="38:38" x14ac:dyDescent="0.25">
      <c r="AL84" s="158"/>
    </row>
    <row r="85" spans="38:38" x14ac:dyDescent="0.25">
      <c r="AL85" s="158"/>
    </row>
    <row r="86" spans="38:38" x14ac:dyDescent="0.25">
      <c r="AL86" s="158"/>
    </row>
    <row r="87" spans="38:38" x14ac:dyDescent="0.25">
      <c r="AL87" s="158"/>
    </row>
    <row r="88" spans="38:38" x14ac:dyDescent="0.25">
      <c r="AL88" s="158"/>
    </row>
    <row r="89" spans="38:38" x14ac:dyDescent="0.25">
      <c r="AL89" s="158"/>
    </row>
    <row r="90" spans="38:38" x14ac:dyDescent="0.25">
      <c r="AL90" s="158"/>
    </row>
    <row r="91" spans="38:38" x14ac:dyDescent="0.25">
      <c r="AL91" s="158"/>
    </row>
    <row r="93" spans="38:38" x14ac:dyDescent="0.25">
      <c r="AL93" s="158"/>
    </row>
    <row r="95" spans="38:38" x14ac:dyDescent="0.25">
      <c r="AL95" s="158"/>
    </row>
    <row r="97" spans="38:38" x14ac:dyDescent="0.25">
      <c r="AL97" s="158"/>
    </row>
    <row r="99" spans="38:38" x14ac:dyDescent="0.25">
      <c r="AL99" s="158"/>
    </row>
    <row r="101" spans="38:38" x14ac:dyDescent="0.25">
      <c r="AL101" s="158"/>
    </row>
    <row r="103" spans="38:38" x14ac:dyDescent="0.25">
      <c r="AL103" s="158"/>
    </row>
    <row r="105" spans="38:38" x14ac:dyDescent="0.25">
      <c r="AL105" s="158"/>
    </row>
    <row r="106" spans="38:38" x14ac:dyDescent="0.25">
      <c r="AL106" s="3">
        <v>76</v>
      </c>
    </row>
    <row r="107" spans="38:38" x14ac:dyDescent="0.25">
      <c r="AL107" s="158">
        <v>77</v>
      </c>
    </row>
    <row r="108" spans="38:38" x14ac:dyDescent="0.25">
      <c r="AL108" s="3">
        <v>78</v>
      </c>
    </row>
  </sheetData>
  <sheetProtection algorithmName="SHA-512" hashValue="7k/Vx76mmrQUnz/b42Bx5TJDBWxxnIlgzHI06r2CbxlPxqUwaSRWpxlwDF9pQOz2qo0XpcHmcIBphngWPKM9ew==" saltValue="JZISByoBcneCw3UWnLYTEA==" spinCount="100000" sheet="1" objects="1" scenarios="1" insertRows="0"/>
  <protectedRanges>
    <protectedRange sqref="D10:G14 I10:M14 D16:M20 Q10:U14 Q16:U20 AB10:AD14 AB16:AD20 AF10:AG14 AF16:AG20" name="Folha3"/>
  </protectedRanges>
  <mergeCells count="17">
    <mergeCell ref="Q6:AE6"/>
    <mergeCell ref="AF6:AJ6"/>
    <mergeCell ref="I27:AH27"/>
    <mergeCell ref="I26:AH26"/>
    <mergeCell ref="G41:H41"/>
    <mergeCell ref="I7:N7"/>
    <mergeCell ref="Q7:V7"/>
    <mergeCell ref="Y7:Z7"/>
    <mergeCell ref="I6:P6"/>
    <mergeCell ref="C22:D22"/>
    <mergeCell ref="C23:D23"/>
    <mergeCell ref="G28:H28"/>
    <mergeCell ref="C3:E3"/>
    <mergeCell ref="C4:H4"/>
    <mergeCell ref="C5:E5"/>
    <mergeCell ref="C9:D9"/>
    <mergeCell ref="C15:D15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'Valores-Padrão'!$C$8:$C$11</xm:f>
          </x14:formula1>
          <xm:sqref>F10:F14</xm:sqref>
        </x14:dataValidation>
        <x14:dataValidation type="list" allowBlank="1" showInputMessage="1" showErrorMessage="1">
          <x14:formula1>
            <xm:f>'Fatores de conversão'!$N$2:$N$3</xm:f>
          </x14:formula1>
          <xm:sqref>F1 E10:E14 E16:E20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4"/>
  <dimension ref="B1:BD108"/>
  <sheetViews>
    <sheetView showGridLines="0" topLeftCell="Y1" zoomScaleNormal="100" workbookViewId="0">
      <selection activeCell="AI7" sqref="AI7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7" width="11.42578125" style="3" customWidth="1"/>
    <col min="8" max="8" width="14.42578125" style="3" customWidth="1"/>
    <col min="9" max="27" width="13.5703125" style="3" customWidth="1"/>
    <col min="28" max="29" width="13.5703125" style="4" customWidth="1"/>
    <col min="30" max="34" width="13.5703125" style="3" customWidth="1"/>
    <col min="35" max="35" width="16.7109375" style="3" customWidth="1"/>
    <col min="36" max="36" width="13.5703125" style="3" customWidth="1"/>
    <col min="37" max="37" width="11.85546875" style="3" customWidth="1"/>
    <col min="38" max="40" width="9.140625" style="3"/>
    <col min="41" max="41" width="18.5703125" style="3" customWidth="1"/>
    <col min="42" max="42" width="25.7109375" style="3" customWidth="1"/>
    <col min="43" max="46" width="18.5703125" style="3" customWidth="1"/>
    <col min="47" max="50" width="11.28515625" style="3" customWidth="1"/>
    <col min="51" max="16384" width="9.140625" style="3"/>
  </cols>
  <sheetData>
    <row r="1" spans="2:56" ht="15.75" thickBot="1" x14ac:dyDescent="0.3"/>
    <row r="2" spans="2:56" x14ac:dyDescent="0.25">
      <c r="B2" s="136"/>
      <c r="C2" s="13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138"/>
      <c r="AC2" s="138"/>
      <c r="AD2" s="7"/>
      <c r="AE2" s="7"/>
      <c r="AF2" s="7"/>
      <c r="AG2" s="7"/>
      <c r="AH2" s="7"/>
      <c r="AI2" s="7"/>
      <c r="AJ2" s="7"/>
      <c r="AK2" s="7"/>
      <c r="AL2" s="8"/>
    </row>
    <row r="3" spans="2:56" ht="21" x14ac:dyDescent="0.25">
      <c r="B3" s="15"/>
      <c r="C3" s="633" t="s">
        <v>44</v>
      </c>
      <c r="D3" s="633"/>
      <c r="E3" s="633"/>
      <c r="F3" s="486"/>
      <c r="G3" s="486"/>
      <c r="H3" s="486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L3" s="12"/>
    </row>
    <row r="4" spans="2:56" ht="50.25" customHeight="1" x14ac:dyDescent="0.25">
      <c r="B4" s="15"/>
      <c r="C4" s="634" t="s">
        <v>69</v>
      </c>
      <c r="D4" s="634"/>
      <c r="E4" s="634"/>
      <c r="F4" s="634"/>
      <c r="G4" s="634"/>
      <c r="H4" s="634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86"/>
      <c r="AC4" s="86"/>
      <c r="AD4" s="11"/>
      <c r="AE4" s="11"/>
      <c r="AF4" s="11"/>
      <c r="AG4" s="11" t="str">
        <f>+IF(F10="","",IF(AND(F10='Valores-Padrão'!$C$26,H10&gt;0),IF(AND(G10&gt;0,G10&lt;=30),'Valores-Padrão'!$E$22+H10*15,IF(G10&lt;=45,'Valores-Padrão'!$E$23+H10*15,IF(AND(G10&gt;45,G10&lt;=65),'Valores-Padrão'!$E$24+H10*15,0)))))</f>
        <v/>
      </c>
      <c r="AH4" s="11"/>
      <c r="AL4" s="12"/>
    </row>
    <row r="5" spans="2:56" ht="38.25" customHeight="1" thickBot="1" x14ac:dyDescent="0.3">
      <c r="B5" s="15"/>
      <c r="C5" s="635" t="s">
        <v>46</v>
      </c>
      <c r="D5" s="635"/>
      <c r="E5" s="635"/>
      <c r="F5" s="487"/>
      <c r="G5" s="487"/>
      <c r="H5" s="487"/>
      <c r="I5" s="11"/>
      <c r="J5" s="11"/>
      <c r="K5" s="11"/>
      <c r="L5" s="11"/>
      <c r="M5" s="11"/>
      <c r="N5" s="11"/>
      <c r="O5" s="11"/>
      <c r="P5" s="11"/>
      <c r="AL5" s="12"/>
    </row>
    <row r="6" spans="2:56" s="144" customFormat="1" ht="15" customHeight="1" thickBot="1" x14ac:dyDescent="0.3">
      <c r="B6" s="140"/>
      <c r="C6" s="141"/>
      <c r="D6" s="142"/>
      <c r="E6" s="142"/>
      <c r="F6" s="142"/>
      <c r="G6" s="142"/>
      <c r="H6" s="142"/>
      <c r="I6" s="142"/>
      <c r="J6" s="643" t="s">
        <v>16</v>
      </c>
      <c r="K6" s="644"/>
      <c r="L6" s="644"/>
      <c r="M6" s="644"/>
      <c r="N6" s="644"/>
      <c r="O6" s="644"/>
      <c r="P6" s="644"/>
      <c r="Q6" s="645"/>
      <c r="R6" s="643" t="s">
        <v>19</v>
      </c>
      <c r="S6" s="644"/>
      <c r="T6" s="644"/>
      <c r="U6" s="644"/>
      <c r="V6" s="644"/>
      <c r="W6" s="644"/>
      <c r="X6" s="644"/>
      <c r="Y6" s="644"/>
      <c r="Z6" s="644"/>
      <c r="AA6" s="644"/>
      <c r="AB6" s="644"/>
      <c r="AC6" s="644"/>
      <c r="AD6" s="644"/>
      <c r="AE6" s="644"/>
      <c r="AF6" s="645"/>
      <c r="AG6" s="612" t="s">
        <v>0</v>
      </c>
      <c r="AH6" s="613"/>
      <c r="AI6" s="613"/>
      <c r="AJ6" s="613"/>
      <c r="AK6" s="614"/>
      <c r="AL6" s="12"/>
      <c r="AO6" s="142"/>
      <c r="AP6" s="142"/>
      <c r="AQ6" s="142"/>
      <c r="AR6" s="276"/>
      <c r="AS6" s="276"/>
      <c r="AT6" s="142"/>
      <c r="AU6" s="142"/>
      <c r="AV6" s="142"/>
    </row>
    <row r="7" spans="2:56" s="158" customFormat="1" ht="51.75" customHeight="1" thickBot="1" x14ac:dyDescent="0.3">
      <c r="B7" s="145"/>
      <c r="C7" s="146"/>
      <c r="D7" s="147"/>
      <c r="E7" s="147"/>
      <c r="F7" s="147"/>
      <c r="G7" s="148" t="s">
        <v>174</v>
      </c>
      <c r="H7" s="423" t="s">
        <v>304</v>
      </c>
      <c r="I7" s="149" t="s">
        <v>18</v>
      </c>
      <c r="J7" s="623" t="s">
        <v>244</v>
      </c>
      <c r="K7" s="624"/>
      <c r="L7" s="624"/>
      <c r="M7" s="624"/>
      <c r="N7" s="624"/>
      <c r="O7" s="624"/>
      <c r="P7" s="489" t="s">
        <v>284</v>
      </c>
      <c r="Q7" s="151" t="s">
        <v>248</v>
      </c>
      <c r="R7" s="623" t="s">
        <v>253</v>
      </c>
      <c r="S7" s="624"/>
      <c r="T7" s="624"/>
      <c r="U7" s="624"/>
      <c r="V7" s="624"/>
      <c r="W7" s="624"/>
      <c r="X7" s="151" t="s">
        <v>161</v>
      </c>
      <c r="Y7" s="490" t="s">
        <v>2</v>
      </c>
      <c r="Z7" s="625" t="s">
        <v>3</v>
      </c>
      <c r="AA7" s="625"/>
      <c r="AB7" s="490" t="s">
        <v>255</v>
      </c>
      <c r="AC7" s="153" t="s">
        <v>256</v>
      </c>
      <c r="AD7" s="154" t="s">
        <v>162</v>
      </c>
      <c r="AE7" s="155" t="s">
        <v>260</v>
      </c>
      <c r="AF7" s="156" t="s">
        <v>261</v>
      </c>
      <c r="AG7" s="157" t="s">
        <v>267</v>
      </c>
      <c r="AH7" s="154" t="s">
        <v>193</v>
      </c>
      <c r="AI7" s="562" t="s">
        <v>358</v>
      </c>
      <c r="AJ7" s="490" t="s">
        <v>63</v>
      </c>
      <c r="AK7" s="156" t="s">
        <v>1</v>
      </c>
      <c r="AL7" s="12"/>
      <c r="AN7" s="147"/>
      <c r="AO7" s="147"/>
      <c r="AP7" s="147"/>
      <c r="AQ7" s="147"/>
      <c r="AR7" s="276"/>
      <c r="AS7" s="276"/>
      <c r="AW7" s="147"/>
      <c r="AX7" s="147"/>
      <c r="AY7" s="147"/>
      <c r="AZ7" s="147"/>
      <c r="BA7" s="147"/>
      <c r="BB7" s="147"/>
      <c r="BC7" s="147"/>
      <c r="BD7" s="147"/>
    </row>
    <row r="8" spans="2:56" s="158" customFormat="1" ht="63" customHeight="1" x14ac:dyDescent="0.25">
      <c r="B8" s="145"/>
      <c r="C8" s="159" t="s">
        <v>12</v>
      </c>
      <c r="D8" s="160" t="s">
        <v>13</v>
      </c>
      <c r="E8" s="161" t="s">
        <v>336</v>
      </c>
      <c r="F8" s="160" t="s">
        <v>48</v>
      </c>
      <c r="G8" s="162" t="s">
        <v>333</v>
      </c>
      <c r="H8" s="167" t="s">
        <v>259</v>
      </c>
      <c r="I8" s="163" t="s">
        <v>175</v>
      </c>
      <c r="J8" s="164" t="str">
        <f>'1. Identificação Ben. Oper.'!D34</f>
        <v>Energia Elétrica</v>
      </c>
      <c r="K8" s="165" t="str">
        <f>IF('1. Identificação Ben. Oper.'!E34="","",'1. Identificação Ben. Oper.'!E34)</f>
        <v/>
      </c>
      <c r="L8" s="165" t="str">
        <f>IF('1. Identificação Ben. Oper.'!F34="","",'1. Identificação Ben. Oper.'!F34)</f>
        <v/>
      </c>
      <c r="M8" s="165" t="str">
        <f>IF('1. Identificação Ben. Oper.'!G34="","",'1. Identificação Ben. Oper.'!G34)</f>
        <v/>
      </c>
      <c r="N8" s="165" t="str">
        <f>IF('1. Identificação Ben. Oper.'!H34="","",'1. Identificação Ben. Oper.'!H34)</f>
        <v/>
      </c>
      <c r="O8" s="165" t="s">
        <v>109</v>
      </c>
      <c r="P8" s="165" t="s">
        <v>4</v>
      </c>
      <c r="Q8" s="166" t="s">
        <v>5</v>
      </c>
      <c r="R8" s="164" t="str">
        <f t="shared" ref="R8:W8" si="0">+J8</f>
        <v>Energia Elétrica</v>
      </c>
      <c r="S8" s="165" t="str">
        <f t="shared" si="0"/>
        <v/>
      </c>
      <c r="T8" s="165" t="str">
        <f t="shared" si="0"/>
        <v/>
      </c>
      <c r="U8" s="165" t="str">
        <f t="shared" si="0"/>
        <v/>
      </c>
      <c r="V8" s="165" t="str">
        <f t="shared" si="0"/>
        <v/>
      </c>
      <c r="W8" s="165" t="str">
        <f t="shared" si="0"/>
        <v>Total</v>
      </c>
      <c r="X8" s="166" t="s">
        <v>5</v>
      </c>
      <c r="Y8" s="166" t="s">
        <v>6</v>
      </c>
      <c r="Z8" s="166" t="s">
        <v>254</v>
      </c>
      <c r="AA8" s="166" t="s">
        <v>4</v>
      </c>
      <c r="AB8" s="166" t="s">
        <v>7</v>
      </c>
      <c r="AC8" s="162" t="s">
        <v>5</v>
      </c>
      <c r="AD8" s="162" t="s">
        <v>146</v>
      </c>
      <c r="AE8" s="167" t="s">
        <v>259</v>
      </c>
      <c r="AF8" s="168" t="s">
        <v>163</v>
      </c>
      <c r="AG8" s="169" t="s">
        <v>146</v>
      </c>
      <c r="AH8" s="170" t="s">
        <v>146</v>
      </c>
      <c r="AI8" s="166" t="s">
        <v>146</v>
      </c>
      <c r="AJ8" s="166" t="s">
        <v>146</v>
      </c>
      <c r="AK8" s="168" t="s">
        <v>175</v>
      </c>
      <c r="AL8" s="12"/>
      <c r="AN8" s="147"/>
      <c r="AO8" s="147"/>
      <c r="AP8" s="147"/>
      <c r="AQ8" s="147"/>
      <c r="AR8" s="276"/>
      <c r="AS8" s="276"/>
      <c r="AW8" s="147"/>
      <c r="AX8" s="147"/>
      <c r="AY8" s="87"/>
      <c r="AZ8" s="147"/>
      <c r="BA8" s="147"/>
      <c r="BB8" s="147"/>
      <c r="BC8" s="147"/>
      <c r="BD8" s="147"/>
    </row>
    <row r="9" spans="2:56" s="158" customFormat="1" ht="36.75" customHeight="1" x14ac:dyDescent="0.25">
      <c r="B9" s="145"/>
      <c r="C9" s="628" t="s">
        <v>61</v>
      </c>
      <c r="D9" s="629"/>
      <c r="E9" s="171"/>
      <c r="F9" s="171"/>
      <c r="G9" s="171"/>
      <c r="H9" s="171"/>
      <c r="I9" s="171"/>
      <c r="J9" s="172"/>
      <c r="K9" s="171"/>
      <c r="L9" s="171"/>
      <c r="M9" s="171"/>
      <c r="N9" s="171"/>
      <c r="O9" s="171"/>
      <c r="P9" s="171"/>
      <c r="Q9" s="173"/>
      <c r="R9" s="172"/>
      <c r="S9" s="171"/>
      <c r="T9" s="171"/>
      <c r="U9" s="171"/>
      <c r="V9" s="171"/>
      <c r="W9" s="171"/>
      <c r="X9" s="171"/>
      <c r="Y9" s="171"/>
      <c r="Z9" s="171"/>
      <c r="AA9" s="171"/>
      <c r="AB9" s="171"/>
      <c r="AC9" s="171"/>
      <c r="AD9" s="171"/>
      <c r="AE9" s="171"/>
      <c r="AF9" s="173"/>
      <c r="AG9" s="172"/>
      <c r="AH9" s="171"/>
      <c r="AI9" s="171"/>
      <c r="AJ9" s="171"/>
      <c r="AK9" s="173"/>
      <c r="AL9" s="12"/>
      <c r="AN9" s="147"/>
      <c r="AO9" s="147"/>
      <c r="AP9" s="147"/>
      <c r="AQ9" s="147"/>
      <c r="AR9" s="276"/>
      <c r="AS9" s="276"/>
      <c r="AW9" s="147"/>
      <c r="AX9" s="90"/>
      <c r="AY9" s="87"/>
      <c r="AZ9" s="147"/>
      <c r="BA9" s="147"/>
      <c r="BB9" s="147"/>
      <c r="BC9" s="147"/>
      <c r="BD9" s="147"/>
    </row>
    <row r="10" spans="2:56" ht="30" customHeight="1" x14ac:dyDescent="0.25">
      <c r="B10" s="15"/>
      <c r="C10" s="174">
        <v>1</v>
      </c>
      <c r="D10" s="113"/>
      <c r="E10" s="96"/>
      <c r="F10" s="93"/>
      <c r="G10" s="175"/>
      <c r="H10" s="424"/>
      <c r="I10" s="176" t="str">
        <f>IF(F10="","",VLOOKUP(F10,'Valores-Padrão'!$C$13:$F$26,4,FALSE))</f>
        <v/>
      </c>
      <c r="J10" s="117"/>
      <c r="K10" s="40"/>
      <c r="L10" s="40"/>
      <c r="M10" s="40"/>
      <c r="N10" s="40"/>
      <c r="O10" s="177">
        <f>+SUM(J10:N10)</f>
        <v>0</v>
      </c>
      <c r="P10" s="178">
        <f>+VLOOKUP($J$8,'Fatores de conversão'!$A$5:$I$13,6,FALSE)*J10+VLOOKUP($K$8,'Fatores de conversão'!$A$5:$I$13,6,FALSE)*K10+VLOOKUP($L$8,'Fatores de conversão'!$A$5:$I$13,6,FALSE)*L10+VLOOKUP($M$8,'Fatores de conversão'!$A$5:$I$13,6,FALSE)*M10+VLOOKUP($N$8,'Fatores de conversão'!$A$5:$I$13,6,FALSE)*N10</f>
        <v>0</v>
      </c>
      <c r="Q10" s="179">
        <f>+SUMPRODUCT('1. Identificação Ben. Oper.'!$D$38:$H$38,J10:N10)</f>
        <v>0</v>
      </c>
      <c r="R10" s="126"/>
      <c r="S10" s="127"/>
      <c r="T10" s="127"/>
      <c r="U10" s="127"/>
      <c r="V10" s="127"/>
      <c r="W10" s="177">
        <f>+SUM(R10:V10)</f>
        <v>0</v>
      </c>
      <c r="X10" s="179">
        <f>+SUMPRODUCT('1. Identificação Ben. Oper.'!$D$38:$H$38,R10:V10)</f>
        <v>0</v>
      </c>
      <c r="Y10" s="180">
        <f>IF(O10=0,0,W10/O10)</f>
        <v>0</v>
      </c>
      <c r="Z10" s="181">
        <f>+VLOOKUP($R$8,'Fatores de conversão'!$A$5:$I$13,3,FALSE)*R10+VLOOKUP($S$8,'Fatores de conversão'!$A$5:$I$13,3,FALSE)*S10+VLOOKUP($T$8,'Fatores de conversão'!$A$5:$I$13,3,FALSE)*T10+VLOOKUP($U$8,'Fatores de conversão'!$A$5:$I$13,3,FALSE)*U10+VLOOKUP($V$8,'Fatores de conversão'!$A$5:$I$13,3,FALSE)*V10</f>
        <v>0</v>
      </c>
      <c r="AA10" s="181">
        <f>+VLOOKUP($R$8,'Fatores de conversão'!$A$5:$I$13,6,FALSE)*R10+VLOOKUP($S$8,'Fatores de conversão'!$A$5:$I$13,6,FALSE)*S10+VLOOKUP($T$8,'Fatores de conversão'!$A$5:$I$13,6,FALSE)*T10+VLOOKUP($U$8,'Fatores de conversão'!$A$5:$I$13,6,FALSE)*U10+VLOOKUP($V$8,'Fatores de conversão'!$A$5:$I$13,6,FALSE)*V10</f>
        <v>0</v>
      </c>
      <c r="AB10" s="181">
        <f>(VLOOKUP($R$8,'Fatores de conversão'!$A$5:$I$13,9,FALSE)*R10+VLOOKUP($S$8,'Fatores de conversão'!$A$5:$I$13,9,FALSE)*S10+VLOOKUP($T$8,'Fatores de conversão'!$A$5:$I$13,9,FALSE)*T10+VLOOKUP($U$8,'Fatores de conversão'!$A$5:$I$13,9,FALSE)*U10+VLOOKUP($V$8,'Fatores de conversão'!$A$5:$I$13,9,FALSE)*V10)/1000</f>
        <v>0</v>
      </c>
      <c r="AC10" s="30"/>
      <c r="AD10" s="30"/>
      <c r="AE10" s="130"/>
      <c r="AF10" s="182">
        <f>IF(OR(AD10="",AD10=0),0,IF(OR(AE10="",AE10=0),0,I10+1))</f>
        <v>0</v>
      </c>
      <c r="AG10" s="132"/>
      <c r="AH10" s="30"/>
      <c r="AI10" s="179" t="str">
        <f>IF(F10="","",IF(F10&lt;&gt;'Valores-Padrão'!$C$26,VLOOKUP(F10,'Valores-Padrão'!$C$13:$F$26,3,FALSE),IF(AND(F10='Valores-Padrão'!$C$26,H10&gt;0),IF(AND(G10&gt;0,G10&lt;=30),'Valores-Padrão'!$E$22+H10*15,IF(G10&lt;=45,'Valores-Padrão'!$E$23+H10*15,IF(AND(G10&gt;45,G10&lt;=65),'Valores-Padrão'!$E$24+H10*15,0))))))</f>
        <v/>
      </c>
      <c r="AJ10" s="179">
        <f>IF(AG10=0,0,IF(AG10&lt;(AI10),AG10+AH10,((AI10)+((AH10/AG10)*AI10))))</f>
        <v>0</v>
      </c>
      <c r="AK10" s="183">
        <f>IF(X10=0,0,(AG10+AH10)/X10)</f>
        <v>0</v>
      </c>
      <c r="AL10" s="12"/>
      <c r="AN10" s="11"/>
      <c r="AO10" s="11"/>
      <c r="AP10" s="11"/>
      <c r="AQ10" s="11"/>
      <c r="AR10" s="276"/>
      <c r="AS10" s="276"/>
      <c r="AW10" s="11"/>
      <c r="AX10" s="11"/>
      <c r="AY10" s="87"/>
      <c r="AZ10" s="147"/>
      <c r="BA10" s="147"/>
      <c r="BB10" s="147"/>
      <c r="BC10" s="11"/>
      <c r="BD10" s="11"/>
    </row>
    <row r="11" spans="2:56" ht="30" customHeight="1" x14ac:dyDescent="0.25">
      <c r="B11" s="15"/>
      <c r="C11" s="174">
        <v>2</v>
      </c>
      <c r="D11" s="113"/>
      <c r="E11" s="96"/>
      <c r="F11" s="93"/>
      <c r="G11" s="175"/>
      <c r="H11" s="424"/>
      <c r="I11" s="176" t="str">
        <f>IF(F11="","",VLOOKUP(F11,'Valores-Padrão'!$C$13:$F$26,4,FALSE))</f>
        <v/>
      </c>
      <c r="J11" s="117"/>
      <c r="K11" s="40"/>
      <c r="L11" s="40"/>
      <c r="M11" s="40"/>
      <c r="N11" s="40"/>
      <c r="O11" s="177">
        <f t="shared" ref="O11:O14" si="1">+SUM(J11:N11)</f>
        <v>0</v>
      </c>
      <c r="P11" s="178">
        <f>+VLOOKUP($J$8,'Fatores de conversão'!$A$5:$I$13,6,FALSE)*J11+VLOOKUP($K$8,'Fatores de conversão'!$A$5:$I$13,6,FALSE)*K11+VLOOKUP($L$8,'Fatores de conversão'!$A$5:$I$13,6,FALSE)*L11+VLOOKUP($M$8,'Fatores de conversão'!$A$5:$I$13,6,FALSE)*M11+VLOOKUP($N$8,'Fatores de conversão'!$A$5:$I$13,6,FALSE)*N11</f>
        <v>0</v>
      </c>
      <c r="Q11" s="179">
        <f>+SUMPRODUCT('1. Identificação Ben. Oper.'!$D$38:$H$38,J11:N11)</f>
        <v>0</v>
      </c>
      <c r="R11" s="126"/>
      <c r="S11" s="127"/>
      <c r="T11" s="127"/>
      <c r="U11" s="127"/>
      <c r="V11" s="127"/>
      <c r="W11" s="177">
        <f t="shared" ref="W11:W14" si="2">+SUM(R11:V11)</f>
        <v>0</v>
      </c>
      <c r="X11" s="179">
        <f>+SUMPRODUCT('1. Identificação Ben. Oper.'!$D$38:$H$38,R11:V11)</f>
        <v>0</v>
      </c>
      <c r="Y11" s="180">
        <f>IF(O11=0,0,W11/O11)</f>
        <v>0</v>
      </c>
      <c r="Z11" s="181">
        <f>+VLOOKUP($R$8,'Fatores de conversão'!$A$5:$I$13,3,FALSE)*R11+VLOOKUP($S$8,'Fatores de conversão'!$A$5:$I$13,3,FALSE)*S11+VLOOKUP($T$8,'Fatores de conversão'!$A$5:$I$13,3,FALSE)*T11+VLOOKUP($U$8,'Fatores de conversão'!$A$5:$I$13,3,FALSE)*U11+VLOOKUP($V$8,'Fatores de conversão'!$A$5:$I$13,3,FALSE)*V11</f>
        <v>0</v>
      </c>
      <c r="AA11" s="181">
        <f>+VLOOKUP($R$8,'Fatores de conversão'!$A$5:$I$13,6,FALSE)*R11+VLOOKUP($S$8,'Fatores de conversão'!$A$5:$I$13,6,FALSE)*S11+VLOOKUP($T$8,'Fatores de conversão'!$A$5:$I$13,6,FALSE)*T11+VLOOKUP($U$8,'Fatores de conversão'!$A$5:$I$13,6,FALSE)*U11+VLOOKUP($V$8,'Fatores de conversão'!$A$5:$I$13,6,FALSE)*V11</f>
        <v>0</v>
      </c>
      <c r="AB11" s="181">
        <f>(VLOOKUP($R$8,'Fatores de conversão'!$A$5:$I$13,9,FALSE)*R11+VLOOKUP($S$8,'Fatores de conversão'!$A$5:$I$13,9,FALSE)*S11+VLOOKUP($T$8,'Fatores de conversão'!$A$5:$I$13,9,FALSE)*T11+VLOOKUP($U$8,'Fatores de conversão'!$A$5:$I$13,9,FALSE)*U11+VLOOKUP($V$8,'Fatores de conversão'!$A$5:$I$13,9,FALSE)*V11)/1000</f>
        <v>0</v>
      </c>
      <c r="AC11" s="30"/>
      <c r="AD11" s="30"/>
      <c r="AE11" s="130"/>
      <c r="AF11" s="182">
        <f>IF(OR(AD11="",AD11=0),0,IF(OR(AE11="",AE11=0),0,I11+1))</f>
        <v>0</v>
      </c>
      <c r="AG11" s="132"/>
      <c r="AH11" s="30"/>
      <c r="AI11" s="179" t="str">
        <f>IF(F11="","",IF(F11&lt;&gt;'Valores-Padrão'!$C$26,VLOOKUP(F11,'Valores-Padrão'!$C$13:$F$26,3,FALSE),IF(AND(F11='Valores-Padrão'!$C$26,H11&gt;0),IF(AND(G11&gt;0,G11&lt;=30),'Valores-Padrão'!$E$22+H11*15,IF(G11&lt;=45,'Valores-Padrão'!$E$23+H11*15,IF(AND(G11&gt;45,G11&lt;=65),'Valores-Padrão'!$E$24+H11*15,0))))))</f>
        <v/>
      </c>
      <c r="AJ11" s="179">
        <f t="shared" ref="AJ11:AJ20" si="3">IF(AG11=0,0,IF(AG11&lt;(AI11),AG11+AH11,((AI11)+((AH11/AG11)*AI11))))</f>
        <v>0</v>
      </c>
      <c r="AK11" s="183">
        <f t="shared" ref="AK11:AK21" si="4">IF(X11=0,0,(AG11+AH11)/X11)</f>
        <v>0</v>
      </c>
      <c r="AL11" s="12"/>
      <c r="AN11" s="11"/>
      <c r="AO11" s="11"/>
      <c r="AP11" s="11"/>
      <c r="AQ11" s="11"/>
      <c r="AR11" s="276"/>
      <c r="AS11" s="276"/>
      <c r="AW11" s="11"/>
      <c r="AX11" s="11"/>
      <c r="AY11" s="87"/>
      <c r="AZ11" s="147"/>
      <c r="BA11" s="147"/>
      <c r="BB11" s="147"/>
      <c r="BC11" s="11"/>
      <c r="BD11" s="11"/>
    </row>
    <row r="12" spans="2:56" ht="30" customHeight="1" x14ac:dyDescent="0.25">
      <c r="B12" s="15"/>
      <c r="C12" s="174">
        <v>3</v>
      </c>
      <c r="D12" s="113"/>
      <c r="E12" s="96"/>
      <c r="F12" s="93"/>
      <c r="G12" s="175"/>
      <c r="H12" s="424"/>
      <c r="I12" s="176" t="str">
        <f>IF(F12="","",VLOOKUP(F12,'Valores-Padrão'!$C$13:$F$26,4,FALSE))</f>
        <v/>
      </c>
      <c r="J12" s="117"/>
      <c r="K12" s="40"/>
      <c r="L12" s="40"/>
      <c r="M12" s="40"/>
      <c r="N12" s="40"/>
      <c r="O12" s="177">
        <f t="shared" si="1"/>
        <v>0</v>
      </c>
      <c r="P12" s="178">
        <f>+VLOOKUP($J$8,'Fatores de conversão'!$A$5:$I$13,6,FALSE)*J12+VLOOKUP($K$8,'Fatores de conversão'!$A$5:$I$13,6,FALSE)*K12+VLOOKUP($L$8,'Fatores de conversão'!$A$5:$I$13,6,FALSE)*L12+VLOOKUP($M$8,'Fatores de conversão'!$A$5:$I$13,6,FALSE)*M12+VLOOKUP($N$8,'Fatores de conversão'!$A$5:$I$13,6,FALSE)*N12</f>
        <v>0</v>
      </c>
      <c r="Q12" s="179">
        <f>+SUMPRODUCT('1. Identificação Ben. Oper.'!$D$38:$H$38,J12:N12)</f>
        <v>0</v>
      </c>
      <c r="R12" s="126"/>
      <c r="S12" s="127"/>
      <c r="T12" s="127"/>
      <c r="U12" s="127"/>
      <c r="V12" s="127"/>
      <c r="W12" s="177">
        <f t="shared" si="2"/>
        <v>0</v>
      </c>
      <c r="X12" s="179">
        <f>+SUMPRODUCT('1. Identificação Ben. Oper.'!$D$38:$H$38,R12:V12)</f>
        <v>0</v>
      </c>
      <c r="Y12" s="180">
        <f>IF(O12=0,0,W12/O12)</f>
        <v>0</v>
      </c>
      <c r="Z12" s="181">
        <f>+VLOOKUP($R$8,'Fatores de conversão'!$A$5:$I$13,3,FALSE)*R12+VLOOKUP($S$8,'Fatores de conversão'!$A$5:$I$13,3,FALSE)*S12+VLOOKUP($T$8,'Fatores de conversão'!$A$5:$I$13,3,FALSE)*T12+VLOOKUP($U$8,'Fatores de conversão'!$A$5:$I$13,3,FALSE)*U12+VLOOKUP($V$8,'Fatores de conversão'!$A$5:$I$13,3,FALSE)*V12</f>
        <v>0</v>
      </c>
      <c r="AA12" s="181">
        <f>+VLOOKUP($R$8,'Fatores de conversão'!$A$5:$I$13,6,FALSE)*R12+VLOOKUP($S$8,'Fatores de conversão'!$A$5:$I$13,6,FALSE)*S12+VLOOKUP($T$8,'Fatores de conversão'!$A$5:$I$13,6,FALSE)*T12+VLOOKUP($U$8,'Fatores de conversão'!$A$5:$I$13,6,FALSE)*U12+VLOOKUP($V$8,'Fatores de conversão'!$A$5:$I$13,6,FALSE)*V12</f>
        <v>0</v>
      </c>
      <c r="AB12" s="181">
        <f>(VLOOKUP($R$8,'Fatores de conversão'!$A$5:$I$13,9,FALSE)*R12+VLOOKUP($S$8,'Fatores de conversão'!$A$5:$I$13,9,FALSE)*S12+VLOOKUP($T$8,'Fatores de conversão'!$A$5:$I$13,9,FALSE)*T12+VLOOKUP($U$8,'Fatores de conversão'!$A$5:$I$13,9,FALSE)*U12+VLOOKUP($V$8,'Fatores de conversão'!$A$5:$I$13,9,FALSE)*V12)/1000</f>
        <v>0</v>
      </c>
      <c r="AC12" s="30"/>
      <c r="AD12" s="30"/>
      <c r="AE12" s="130"/>
      <c r="AF12" s="182">
        <f>IF(OR(AD12="",AD12=0),0,IF(OR(AE12="",AE12=0),0,I12+1))</f>
        <v>0</v>
      </c>
      <c r="AG12" s="132"/>
      <c r="AH12" s="30"/>
      <c r="AI12" s="179" t="str">
        <f>IF(F12="","",IF(F12&lt;&gt;'Valores-Padrão'!$C$26,VLOOKUP(F12,'Valores-Padrão'!$C$13:$F$26,3,FALSE),IF(AND(F12='Valores-Padrão'!$C$26,H12&gt;0),IF(AND(G12&gt;0,G12&lt;=30),'Valores-Padrão'!$E$22+H12*15,IF(G12&lt;=45,'Valores-Padrão'!$E$23+H12*15,IF(AND(G12&gt;45,G12&lt;=65),'Valores-Padrão'!$E$24+H12*15,0))))))</f>
        <v/>
      </c>
      <c r="AJ12" s="179">
        <f t="shared" si="3"/>
        <v>0</v>
      </c>
      <c r="AK12" s="183">
        <f t="shared" si="4"/>
        <v>0</v>
      </c>
      <c r="AL12" s="12"/>
      <c r="AN12" s="11"/>
      <c r="AO12" s="11"/>
      <c r="AP12" s="11"/>
      <c r="AQ12" s="11"/>
      <c r="AR12" s="276"/>
      <c r="AS12" s="276"/>
      <c r="AW12" s="11"/>
      <c r="AX12" s="11"/>
      <c r="AY12" s="87"/>
      <c r="AZ12" s="147"/>
      <c r="BA12" s="147"/>
      <c r="BB12" s="147"/>
      <c r="BC12" s="11"/>
      <c r="BD12" s="11"/>
    </row>
    <row r="13" spans="2:56" ht="30" customHeight="1" x14ac:dyDescent="0.25">
      <c r="B13" s="15"/>
      <c r="C13" s="174">
        <v>4</v>
      </c>
      <c r="D13" s="113"/>
      <c r="E13" s="96"/>
      <c r="F13" s="93"/>
      <c r="G13" s="175"/>
      <c r="H13" s="424"/>
      <c r="I13" s="176" t="str">
        <f>IF(F13="","",VLOOKUP(F13,'Valores-Padrão'!$C$13:$F$26,4,FALSE))</f>
        <v/>
      </c>
      <c r="J13" s="117"/>
      <c r="K13" s="40"/>
      <c r="L13" s="40"/>
      <c r="M13" s="40"/>
      <c r="N13" s="40"/>
      <c r="O13" s="177">
        <f t="shared" si="1"/>
        <v>0</v>
      </c>
      <c r="P13" s="178">
        <f>+VLOOKUP($J$8,'Fatores de conversão'!$A$5:$I$13,6,FALSE)*J13+VLOOKUP($K$8,'Fatores de conversão'!$A$5:$I$13,6,FALSE)*K13+VLOOKUP($L$8,'Fatores de conversão'!$A$5:$I$13,6,FALSE)*L13+VLOOKUP($M$8,'Fatores de conversão'!$A$5:$I$13,6,FALSE)*M13+VLOOKUP($N$8,'Fatores de conversão'!$A$5:$I$13,6,FALSE)*N13</f>
        <v>0</v>
      </c>
      <c r="Q13" s="179">
        <f>+SUMPRODUCT('1. Identificação Ben. Oper.'!$D$38:$H$38,J13:N13)</f>
        <v>0</v>
      </c>
      <c r="R13" s="126"/>
      <c r="S13" s="127"/>
      <c r="T13" s="127"/>
      <c r="U13" s="127"/>
      <c r="V13" s="127"/>
      <c r="W13" s="177">
        <f t="shared" si="2"/>
        <v>0</v>
      </c>
      <c r="X13" s="179">
        <f>+SUMPRODUCT('1. Identificação Ben. Oper.'!$D$38:$H$38,R13:V13)</f>
        <v>0</v>
      </c>
      <c r="Y13" s="180">
        <f>IF(O13=0,0,W13/O13)</f>
        <v>0</v>
      </c>
      <c r="Z13" s="181">
        <f>+VLOOKUP($R$8,'Fatores de conversão'!$A$5:$I$13,3,FALSE)*R13+VLOOKUP($S$8,'Fatores de conversão'!$A$5:$I$13,3,FALSE)*S13+VLOOKUP($T$8,'Fatores de conversão'!$A$5:$I$13,3,FALSE)*T13+VLOOKUP($U$8,'Fatores de conversão'!$A$5:$I$13,3,FALSE)*U13+VLOOKUP($V$8,'Fatores de conversão'!$A$5:$I$13,3,FALSE)*V13</f>
        <v>0</v>
      </c>
      <c r="AA13" s="181">
        <f>+VLOOKUP($R$8,'Fatores de conversão'!$A$5:$I$13,6,FALSE)*R13+VLOOKUP($S$8,'Fatores de conversão'!$A$5:$I$13,6,FALSE)*S13+VLOOKUP($T$8,'Fatores de conversão'!$A$5:$I$13,6,FALSE)*T13+VLOOKUP($U$8,'Fatores de conversão'!$A$5:$I$13,6,FALSE)*U13+VLOOKUP($V$8,'Fatores de conversão'!$A$5:$I$13,6,FALSE)*V13</f>
        <v>0</v>
      </c>
      <c r="AB13" s="181">
        <f>(VLOOKUP($R$8,'Fatores de conversão'!$A$5:$I$13,9,FALSE)*R13+VLOOKUP($S$8,'Fatores de conversão'!$A$5:$I$13,9,FALSE)*S13+VLOOKUP($T$8,'Fatores de conversão'!$A$5:$I$13,9,FALSE)*T13+VLOOKUP($U$8,'Fatores de conversão'!$A$5:$I$13,9,FALSE)*U13+VLOOKUP($V$8,'Fatores de conversão'!$A$5:$I$13,9,FALSE)*V13)/1000</f>
        <v>0</v>
      </c>
      <c r="AC13" s="30"/>
      <c r="AD13" s="30"/>
      <c r="AE13" s="130"/>
      <c r="AF13" s="182">
        <f>IF(OR(AD13="",AD13=0),0,IF(OR(AE13="",AE13=0),0,I13+1))</f>
        <v>0</v>
      </c>
      <c r="AG13" s="132"/>
      <c r="AH13" s="30"/>
      <c r="AI13" s="179" t="str">
        <f>IF(F13="","",IF(F13&lt;&gt;'Valores-Padrão'!$C$26,VLOOKUP(F13,'Valores-Padrão'!$C$13:$F$26,3,FALSE),IF(AND(F13='Valores-Padrão'!$C$26,H13&gt;0),IF(AND(G13&gt;0,G13&lt;=30),'Valores-Padrão'!$E$22+H13*15,IF(G13&lt;=45,'Valores-Padrão'!$E$23+H13*15,IF(AND(G13&gt;45,G13&lt;=65),'Valores-Padrão'!$E$24+H13*15,0))))))</f>
        <v/>
      </c>
      <c r="AJ13" s="179">
        <f t="shared" si="3"/>
        <v>0</v>
      </c>
      <c r="AK13" s="183">
        <f t="shared" si="4"/>
        <v>0</v>
      </c>
      <c r="AL13" s="12"/>
      <c r="AN13" s="11"/>
      <c r="AO13" s="11"/>
      <c r="AP13" s="11"/>
      <c r="AQ13" s="11"/>
      <c r="AR13" s="276"/>
      <c r="AS13" s="276"/>
      <c r="AW13" s="11"/>
      <c r="AX13" s="11"/>
      <c r="AY13" s="184"/>
      <c r="AZ13" s="147"/>
      <c r="BA13" s="147"/>
      <c r="BB13" s="147"/>
      <c r="BC13" s="11"/>
      <c r="BD13" s="11"/>
    </row>
    <row r="14" spans="2:56" ht="30" customHeight="1" x14ac:dyDescent="0.25">
      <c r="B14" s="15"/>
      <c r="C14" s="174">
        <v>5</v>
      </c>
      <c r="D14" s="113"/>
      <c r="E14" s="96"/>
      <c r="F14" s="93"/>
      <c r="G14" s="175"/>
      <c r="H14" s="424"/>
      <c r="I14" s="176" t="str">
        <f>IF(F14="","",VLOOKUP(F14,'Valores-Padrão'!$C$13:$F$26,4,FALSE))</f>
        <v/>
      </c>
      <c r="J14" s="117"/>
      <c r="K14" s="40"/>
      <c r="L14" s="40"/>
      <c r="M14" s="40"/>
      <c r="N14" s="40"/>
      <c r="O14" s="177">
        <f t="shared" si="1"/>
        <v>0</v>
      </c>
      <c r="P14" s="178">
        <f>+VLOOKUP($J$8,'Fatores de conversão'!$A$5:$I$13,6,FALSE)*J14+VLOOKUP($K$8,'Fatores de conversão'!$A$5:$I$13,6,FALSE)*K14+VLOOKUP($L$8,'Fatores de conversão'!$A$5:$I$13,6,FALSE)*L14+VLOOKUP($M$8,'Fatores de conversão'!$A$5:$I$13,6,FALSE)*M14+VLOOKUP($N$8,'Fatores de conversão'!$A$5:$I$13,6,FALSE)*N14</f>
        <v>0</v>
      </c>
      <c r="Q14" s="179">
        <f>+SUMPRODUCT('1. Identificação Ben. Oper.'!$D$38:$H$38,J14:N14)</f>
        <v>0</v>
      </c>
      <c r="R14" s="126"/>
      <c r="S14" s="127"/>
      <c r="T14" s="127"/>
      <c r="U14" s="127"/>
      <c r="V14" s="127"/>
      <c r="W14" s="177">
        <f t="shared" si="2"/>
        <v>0</v>
      </c>
      <c r="X14" s="179">
        <f>+SUMPRODUCT('1. Identificação Ben. Oper.'!$D$38:$H$38,R14:V14)</f>
        <v>0</v>
      </c>
      <c r="Y14" s="180">
        <f>IF(O14=0,0,W14/O14)</f>
        <v>0</v>
      </c>
      <c r="Z14" s="181">
        <f>+VLOOKUP($R$8,'Fatores de conversão'!$A$5:$I$13,3,FALSE)*R14+VLOOKUP($S$8,'Fatores de conversão'!$A$5:$I$13,3,FALSE)*S14+VLOOKUP($T$8,'Fatores de conversão'!$A$5:$I$13,3,FALSE)*T14+VLOOKUP($U$8,'Fatores de conversão'!$A$5:$I$13,3,FALSE)*U14+VLOOKUP($V$8,'Fatores de conversão'!$A$5:$I$13,3,FALSE)*V14</f>
        <v>0</v>
      </c>
      <c r="AA14" s="181">
        <f>+VLOOKUP($R$8,'Fatores de conversão'!$A$5:$I$13,6,FALSE)*R14+VLOOKUP($S$8,'Fatores de conversão'!$A$5:$I$13,6,FALSE)*S14+VLOOKUP($T$8,'Fatores de conversão'!$A$5:$I$13,6,FALSE)*T14+VLOOKUP($U$8,'Fatores de conversão'!$A$5:$I$13,6,FALSE)*U14+VLOOKUP($V$8,'Fatores de conversão'!$A$5:$I$13,6,FALSE)*V14</f>
        <v>0</v>
      </c>
      <c r="AB14" s="181">
        <f>(VLOOKUP($R$8,'Fatores de conversão'!$A$5:$I$13,9,FALSE)*R14+VLOOKUP($S$8,'Fatores de conversão'!$A$5:$I$13,9,FALSE)*S14+VLOOKUP($T$8,'Fatores de conversão'!$A$5:$I$13,9,FALSE)*T14+VLOOKUP($U$8,'Fatores de conversão'!$A$5:$I$13,9,FALSE)*U14+VLOOKUP($V$8,'Fatores de conversão'!$A$5:$I$13,9,FALSE)*V14)/1000</f>
        <v>0</v>
      </c>
      <c r="AC14" s="30"/>
      <c r="AD14" s="30"/>
      <c r="AE14" s="130"/>
      <c r="AF14" s="182">
        <f>IF(OR(AD14="",AD14=0),0,IF(OR(AE14="",AE14=0),0,I14+1))</f>
        <v>0</v>
      </c>
      <c r="AG14" s="132"/>
      <c r="AH14" s="30"/>
      <c r="AI14" s="179" t="str">
        <f>IF(F14="","",IF(F14&lt;&gt;'Valores-Padrão'!$C$26,VLOOKUP(F14,'Valores-Padrão'!$C$13:$F$26,3,FALSE),IF(AND(F14='Valores-Padrão'!$C$26,H14&gt;0),IF(AND(G14&gt;0,G14&lt;=30),'Valores-Padrão'!$E$22+H14*15,IF(G14&lt;=45,'Valores-Padrão'!$E$23+H14*15,IF(AND(G14&gt;45,G14&lt;=65),'Valores-Padrão'!$E$24+H14*15,0))))))</f>
        <v/>
      </c>
      <c r="AJ14" s="179">
        <f t="shared" si="3"/>
        <v>0</v>
      </c>
      <c r="AK14" s="183">
        <f t="shared" si="4"/>
        <v>0</v>
      </c>
      <c r="AL14" s="12"/>
      <c r="AN14" s="11"/>
      <c r="AO14" s="11"/>
      <c r="AP14" s="11"/>
      <c r="AQ14" s="11"/>
      <c r="AR14" s="276"/>
      <c r="AS14" s="276"/>
      <c r="AW14" s="11"/>
      <c r="AX14" s="11"/>
      <c r="AY14" s="184"/>
      <c r="AZ14" s="147"/>
      <c r="BA14" s="147"/>
      <c r="BB14" s="147"/>
      <c r="BC14" s="11"/>
      <c r="BD14" s="11"/>
    </row>
    <row r="15" spans="2:56" ht="30" customHeight="1" x14ac:dyDescent="0.25">
      <c r="B15" s="15"/>
      <c r="C15" s="628" t="s">
        <v>62</v>
      </c>
      <c r="D15" s="629"/>
      <c r="E15" s="171"/>
      <c r="F15" s="171"/>
      <c r="G15" s="171"/>
      <c r="H15" s="171"/>
      <c r="I15" s="171"/>
      <c r="J15" s="172"/>
      <c r="K15" s="171"/>
      <c r="L15" s="171"/>
      <c r="M15" s="171"/>
      <c r="N15" s="171"/>
      <c r="O15" s="171"/>
      <c r="P15" s="171"/>
      <c r="Q15" s="173"/>
      <c r="R15" s="172"/>
      <c r="S15" s="171"/>
      <c r="T15" s="171"/>
      <c r="U15" s="171"/>
      <c r="V15" s="171"/>
      <c r="W15" s="171"/>
      <c r="X15" s="171"/>
      <c r="Y15" s="171"/>
      <c r="Z15" s="171"/>
      <c r="AA15" s="171"/>
      <c r="AB15" s="171"/>
      <c r="AC15" s="171"/>
      <c r="AD15" s="171"/>
      <c r="AE15" s="171"/>
      <c r="AF15" s="173"/>
      <c r="AG15" s="172"/>
      <c r="AH15" s="171"/>
      <c r="AI15" s="185"/>
      <c r="AJ15" s="171"/>
      <c r="AK15" s="173"/>
      <c r="AL15" s="12"/>
      <c r="AN15" s="11"/>
      <c r="AO15" s="11"/>
      <c r="AP15" s="11"/>
      <c r="AQ15" s="11"/>
      <c r="AR15" s="276"/>
      <c r="AS15" s="276"/>
      <c r="AW15" s="11"/>
      <c r="AX15" s="11"/>
      <c r="AY15" s="184"/>
      <c r="AZ15" s="147"/>
      <c r="BA15" s="147"/>
      <c r="BB15" s="147"/>
      <c r="BC15" s="11"/>
      <c r="BD15" s="11"/>
    </row>
    <row r="16" spans="2:56" ht="30" customHeight="1" x14ac:dyDescent="0.25">
      <c r="B16" s="15"/>
      <c r="C16" s="174">
        <v>6</v>
      </c>
      <c r="D16" s="113"/>
      <c r="E16" s="96"/>
      <c r="F16" s="93"/>
      <c r="G16" s="175"/>
      <c r="H16" s="116"/>
      <c r="I16" s="118"/>
      <c r="J16" s="119"/>
      <c r="K16" s="118"/>
      <c r="L16" s="118"/>
      <c r="M16" s="118"/>
      <c r="N16" s="118"/>
      <c r="O16" s="177">
        <f>+SUM(J16:N16)</f>
        <v>0</v>
      </c>
      <c r="P16" s="178">
        <f>+VLOOKUP($J$8,'Fatores de conversão'!$A$5:$I$13,6,FALSE)*J16+VLOOKUP($K$8,'Fatores de conversão'!$A$5:$I$13,6,FALSE)*K16+VLOOKUP($L$8,'Fatores de conversão'!$A$5:$I$13,6,FALSE)*L16+VLOOKUP($M$8,'Fatores de conversão'!$A$5:$I$13,6,FALSE)*M16+VLOOKUP($N$8,'Fatores de conversão'!$A$5:$I$13,6,FALSE)*N16</f>
        <v>0</v>
      </c>
      <c r="Q16" s="179">
        <f>+SUMPRODUCT('1. Identificação Ben. Oper.'!$D$38:$H$38,J16:N16)</f>
        <v>0</v>
      </c>
      <c r="R16" s="126"/>
      <c r="S16" s="127"/>
      <c r="T16" s="127"/>
      <c r="U16" s="127"/>
      <c r="V16" s="127"/>
      <c r="W16" s="177">
        <f>+SUM(R16:V16)</f>
        <v>0</v>
      </c>
      <c r="X16" s="179">
        <f>+SUMPRODUCT('1. Identificação Ben. Oper.'!$D$38:$H$38,R16:V16)</f>
        <v>0</v>
      </c>
      <c r="Y16" s="180">
        <f t="shared" ref="Y16:Y21" si="5">IF(O16=0,0,W16/O16)</f>
        <v>0</v>
      </c>
      <c r="Z16" s="181">
        <f>+VLOOKUP($R$8,'Fatores de conversão'!$A$5:$I$13,3,FALSE)*R16+VLOOKUP($S$8,'Fatores de conversão'!$A$5:$I$13,3,FALSE)*S16+VLOOKUP($T$8,'Fatores de conversão'!$A$5:$I$13,3,FALSE)*T16+VLOOKUP($U$8,'Fatores de conversão'!$A$5:$I$13,3,FALSE)*U16+VLOOKUP($V$8,'Fatores de conversão'!$A$5:$I$13,3,FALSE)*V16</f>
        <v>0</v>
      </c>
      <c r="AA16" s="181">
        <f>+VLOOKUP($R$8,'Fatores de conversão'!$A$5:$I$13,6,FALSE)*R16+VLOOKUP($S$8,'Fatores de conversão'!$A$5:$I$13,6,FALSE)*S16+VLOOKUP($T$8,'Fatores de conversão'!$A$5:$I$13,6,FALSE)*T16+VLOOKUP($U$8,'Fatores de conversão'!$A$5:$I$13,6,FALSE)*U16+VLOOKUP($V$8,'Fatores de conversão'!$A$5:$I$13,6,FALSE)*V16</f>
        <v>0</v>
      </c>
      <c r="AB16" s="181">
        <f>(VLOOKUP($R$8,'Fatores de conversão'!$A$5:$I$13,9,FALSE)*R16+VLOOKUP($S$8,'Fatores de conversão'!$A$5:$I$13,9,FALSE)*S16+VLOOKUP($T$8,'Fatores de conversão'!$A$5:$I$13,9,FALSE)*T16+VLOOKUP($U$8,'Fatores de conversão'!$A$5:$I$13,9,FALSE)*U16+VLOOKUP($V$8,'Fatores de conversão'!$A$5:$I$13,9,FALSE)*V16)/1000</f>
        <v>0</v>
      </c>
      <c r="AC16" s="30"/>
      <c r="AD16" s="30"/>
      <c r="AE16" s="130"/>
      <c r="AF16" s="182">
        <f>IF(OR(AD16="",AD16=0),0,IF(OR(AE16="",AE16=0),0,I16+1))</f>
        <v>0</v>
      </c>
      <c r="AG16" s="132"/>
      <c r="AH16" s="133"/>
      <c r="AI16" s="186" t="s">
        <v>269</v>
      </c>
      <c r="AJ16" s="179">
        <f>IF(AG16=0,0,IF(AG16&lt;(AI16),AG16+AH16,((AI16)+((AH16/AG16)*AI16))))</f>
        <v>0</v>
      </c>
      <c r="AK16" s="183">
        <f t="shared" si="4"/>
        <v>0</v>
      </c>
      <c r="AL16" s="12"/>
      <c r="AN16" s="11"/>
      <c r="AO16" s="11"/>
      <c r="AP16" s="11"/>
      <c r="AQ16" s="11"/>
      <c r="AR16" s="276"/>
      <c r="AS16" s="276"/>
      <c r="AW16" s="11"/>
      <c r="AX16" s="11"/>
      <c r="AY16" s="184"/>
      <c r="AZ16" s="147"/>
      <c r="BA16" s="147"/>
      <c r="BB16" s="147"/>
      <c r="BC16" s="11"/>
      <c r="BD16" s="11"/>
    </row>
    <row r="17" spans="2:56" ht="30" customHeight="1" x14ac:dyDescent="0.25">
      <c r="B17" s="15"/>
      <c r="C17" s="174">
        <v>7</v>
      </c>
      <c r="D17" s="113"/>
      <c r="E17" s="96"/>
      <c r="F17" s="93"/>
      <c r="G17" s="175"/>
      <c r="H17" s="116"/>
      <c r="I17" s="118"/>
      <c r="J17" s="119"/>
      <c r="K17" s="118"/>
      <c r="L17" s="118"/>
      <c r="M17" s="118"/>
      <c r="N17" s="118"/>
      <c r="O17" s="177">
        <f t="shared" ref="O17:O20" si="6">+SUM(J17:N17)</f>
        <v>0</v>
      </c>
      <c r="P17" s="178">
        <f>+VLOOKUP($J$8,'Fatores de conversão'!$A$5:$I$13,6,FALSE)*J17+VLOOKUP($K$8,'Fatores de conversão'!$A$5:$I$13,6,FALSE)*K17+VLOOKUP($L$8,'Fatores de conversão'!$A$5:$I$13,6,FALSE)*L17+VLOOKUP($M$8,'Fatores de conversão'!$A$5:$I$13,6,FALSE)*M17+VLOOKUP($N$8,'Fatores de conversão'!$A$5:$I$13,6,FALSE)*N17</f>
        <v>0</v>
      </c>
      <c r="Q17" s="179">
        <f>+SUMPRODUCT('1. Identificação Ben. Oper.'!$D$38:$H$38,J17:N17)</f>
        <v>0</v>
      </c>
      <c r="R17" s="126"/>
      <c r="S17" s="127"/>
      <c r="T17" s="127"/>
      <c r="U17" s="127"/>
      <c r="V17" s="127"/>
      <c r="W17" s="177">
        <f t="shared" ref="W17:W20" si="7">+SUM(R17:V17)</f>
        <v>0</v>
      </c>
      <c r="X17" s="179">
        <f>+SUMPRODUCT('1. Identificação Ben. Oper.'!$D$38:$H$38,R17:V17)</f>
        <v>0</v>
      </c>
      <c r="Y17" s="180">
        <f t="shared" si="5"/>
        <v>0</v>
      </c>
      <c r="Z17" s="181">
        <f>+VLOOKUP($R$8,'Fatores de conversão'!$A$5:$I$13,3,FALSE)*R17+VLOOKUP($S$8,'Fatores de conversão'!$A$5:$I$13,3,FALSE)*S17+VLOOKUP($T$8,'Fatores de conversão'!$A$5:$I$13,3,FALSE)*T17+VLOOKUP($U$8,'Fatores de conversão'!$A$5:$I$13,3,FALSE)*U17+VLOOKUP($V$8,'Fatores de conversão'!$A$5:$I$13,3,FALSE)*V17</f>
        <v>0</v>
      </c>
      <c r="AA17" s="181">
        <f>+VLOOKUP($R$8,'Fatores de conversão'!$A$5:$I$13,6,FALSE)*R17+VLOOKUP($S$8,'Fatores de conversão'!$A$5:$I$13,6,FALSE)*S17+VLOOKUP($T$8,'Fatores de conversão'!$A$5:$I$13,6,FALSE)*T17+VLOOKUP($U$8,'Fatores de conversão'!$A$5:$I$13,6,FALSE)*U17+VLOOKUP($V$8,'Fatores de conversão'!$A$5:$I$13,6,FALSE)*V17</f>
        <v>0</v>
      </c>
      <c r="AB17" s="181">
        <f>(VLOOKUP($R$8,'Fatores de conversão'!$A$5:$I$13,9,FALSE)*R17+VLOOKUP($S$8,'Fatores de conversão'!$A$5:$I$13,9,FALSE)*S17+VLOOKUP($T$8,'Fatores de conversão'!$A$5:$I$13,9,FALSE)*T17+VLOOKUP($U$8,'Fatores de conversão'!$A$5:$I$13,9,FALSE)*U17+VLOOKUP($V$8,'Fatores de conversão'!$A$5:$I$13,9,FALSE)*V17)/1000</f>
        <v>0</v>
      </c>
      <c r="AC17" s="30"/>
      <c r="AD17" s="30"/>
      <c r="AE17" s="130"/>
      <c r="AF17" s="182">
        <f>IF(OR(AD17="",AD17=0),0,IF(OR(AE17="",AE17=0),0,I17+1))</f>
        <v>0</v>
      </c>
      <c r="AG17" s="132"/>
      <c r="AH17" s="133"/>
      <c r="AI17" s="186" t="s">
        <v>269</v>
      </c>
      <c r="AJ17" s="179">
        <f t="shared" si="3"/>
        <v>0</v>
      </c>
      <c r="AK17" s="183">
        <f t="shared" si="4"/>
        <v>0</v>
      </c>
      <c r="AL17" s="12"/>
      <c r="AN17" s="11"/>
      <c r="AO17" s="11"/>
      <c r="AP17" s="11"/>
      <c r="AQ17" s="11"/>
      <c r="AR17" s="276"/>
      <c r="AS17" s="276"/>
      <c r="AW17" s="11"/>
      <c r="AX17" s="11"/>
      <c r="AY17" s="184"/>
      <c r="AZ17" s="147"/>
      <c r="BA17" s="147"/>
      <c r="BB17" s="147"/>
      <c r="BC17" s="11"/>
      <c r="BD17" s="11"/>
    </row>
    <row r="18" spans="2:56" ht="30" customHeight="1" x14ac:dyDescent="0.25">
      <c r="B18" s="15"/>
      <c r="C18" s="174">
        <v>8</v>
      </c>
      <c r="D18" s="113"/>
      <c r="E18" s="96"/>
      <c r="F18" s="93"/>
      <c r="G18" s="175"/>
      <c r="H18" s="116"/>
      <c r="I18" s="118"/>
      <c r="J18" s="119"/>
      <c r="K18" s="118"/>
      <c r="L18" s="118"/>
      <c r="M18" s="118"/>
      <c r="N18" s="118"/>
      <c r="O18" s="177">
        <f t="shared" si="6"/>
        <v>0</v>
      </c>
      <c r="P18" s="178">
        <f>+VLOOKUP($J$8,'Fatores de conversão'!$A$5:$I$13,6,FALSE)*J18+VLOOKUP($K$8,'Fatores de conversão'!$A$5:$I$13,6,FALSE)*K18+VLOOKUP($L$8,'Fatores de conversão'!$A$5:$I$13,6,FALSE)*L18+VLOOKUP($M$8,'Fatores de conversão'!$A$5:$I$13,6,FALSE)*M18+VLOOKUP($N$8,'Fatores de conversão'!$A$5:$I$13,6,FALSE)*N18</f>
        <v>0</v>
      </c>
      <c r="Q18" s="179">
        <f>+SUMPRODUCT('1. Identificação Ben. Oper.'!$D$38:$H$38,J18:N18)</f>
        <v>0</v>
      </c>
      <c r="R18" s="126"/>
      <c r="S18" s="127"/>
      <c r="T18" s="127"/>
      <c r="U18" s="127"/>
      <c r="V18" s="127"/>
      <c r="W18" s="177">
        <f t="shared" si="7"/>
        <v>0</v>
      </c>
      <c r="X18" s="179">
        <f>+SUMPRODUCT('1. Identificação Ben. Oper.'!$D$38:$H$38,R18:V18)</f>
        <v>0</v>
      </c>
      <c r="Y18" s="180">
        <f t="shared" si="5"/>
        <v>0</v>
      </c>
      <c r="Z18" s="181">
        <f>+VLOOKUP($R$8,'Fatores de conversão'!$A$5:$I$13,3,FALSE)*R18+VLOOKUP($S$8,'Fatores de conversão'!$A$5:$I$13,3,FALSE)*S18+VLOOKUP($T$8,'Fatores de conversão'!$A$5:$I$13,3,FALSE)*T18+VLOOKUP($U$8,'Fatores de conversão'!$A$5:$I$13,3,FALSE)*U18+VLOOKUP($V$8,'Fatores de conversão'!$A$5:$I$13,3,FALSE)*V18</f>
        <v>0</v>
      </c>
      <c r="AA18" s="181">
        <f>+VLOOKUP($R$8,'Fatores de conversão'!$A$5:$I$13,6,FALSE)*R18+VLOOKUP($S$8,'Fatores de conversão'!$A$5:$I$13,6,FALSE)*S18+VLOOKUP($T$8,'Fatores de conversão'!$A$5:$I$13,6,FALSE)*T18+VLOOKUP($U$8,'Fatores de conversão'!$A$5:$I$13,6,FALSE)*U18+VLOOKUP($V$8,'Fatores de conversão'!$A$5:$I$13,6,FALSE)*V18</f>
        <v>0</v>
      </c>
      <c r="AB18" s="181">
        <f>(VLOOKUP($R$8,'Fatores de conversão'!$A$5:$I$13,9,FALSE)*R18+VLOOKUP($S$8,'Fatores de conversão'!$A$5:$I$13,9,FALSE)*S18+VLOOKUP($T$8,'Fatores de conversão'!$A$5:$I$13,9,FALSE)*T18+VLOOKUP($U$8,'Fatores de conversão'!$A$5:$I$13,9,FALSE)*U18+VLOOKUP($V$8,'Fatores de conversão'!$A$5:$I$13,9,FALSE)*V18)/1000</f>
        <v>0</v>
      </c>
      <c r="AC18" s="30"/>
      <c r="AD18" s="30"/>
      <c r="AE18" s="130"/>
      <c r="AF18" s="182">
        <f>IF(OR(AD18="",AD18=0),0,IF(OR(AE18="",AE18=0),0,I18+1))</f>
        <v>0</v>
      </c>
      <c r="AG18" s="132"/>
      <c r="AH18" s="133"/>
      <c r="AI18" s="186" t="s">
        <v>269</v>
      </c>
      <c r="AJ18" s="179">
        <f t="shared" si="3"/>
        <v>0</v>
      </c>
      <c r="AK18" s="183">
        <f t="shared" si="4"/>
        <v>0</v>
      </c>
      <c r="AL18" s="12"/>
      <c r="AN18" s="11"/>
      <c r="AO18" s="11"/>
      <c r="AP18" s="11"/>
      <c r="AQ18" s="11"/>
      <c r="AR18" s="276"/>
      <c r="AS18" s="276"/>
      <c r="AW18" s="11"/>
      <c r="AX18" s="11"/>
      <c r="AY18" s="184"/>
      <c r="AZ18" s="147"/>
      <c r="BA18" s="147"/>
      <c r="BB18" s="147"/>
      <c r="BC18" s="11"/>
      <c r="BD18" s="11"/>
    </row>
    <row r="19" spans="2:56" ht="30" customHeight="1" x14ac:dyDescent="0.25">
      <c r="B19" s="15"/>
      <c r="C19" s="174">
        <v>9</v>
      </c>
      <c r="D19" s="113"/>
      <c r="E19" s="96"/>
      <c r="F19" s="93"/>
      <c r="G19" s="175"/>
      <c r="H19" s="116"/>
      <c r="I19" s="118"/>
      <c r="J19" s="119"/>
      <c r="K19" s="118"/>
      <c r="L19" s="118"/>
      <c r="M19" s="118"/>
      <c r="N19" s="118"/>
      <c r="O19" s="177">
        <f t="shared" si="6"/>
        <v>0</v>
      </c>
      <c r="P19" s="178">
        <f>+VLOOKUP($J$8,'Fatores de conversão'!$A$5:$I$13,6,FALSE)*J19+VLOOKUP($K$8,'Fatores de conversão'!$A$5:$I$13,6,FALSE)*K19+VLOOKUP($L$8,'Fatores de conversão'!$A$5:$I$13,6,FALSE)*L19+VLOOKUP($M$8,'Fatores de conversão'!$A$5:$I$13,6,FALSE)*M19+VLOOKUP($N$8,'Fatores de conversão'!$A$5:$I$13,6,FALSE)*N19</f>
        <v>0</v>
      </c>
      <c r="Q19" s="179">
        <f>+SUMPRODUCT('1. Identificação Ben. Oper.'!$D$38:$H$38,J19:N19)</f>
        <v>0</v>
      </c>
      <c r="R19" s="126"/>
      <c r="S19" s="127"/>
      <c r="T19" s="127"/>
      <c r="U19" s="127"/>
      <c r="V19" s="127"/>
      <c r="W19" s="177">
        <f t="shared" si="7"/>
        <v>0</v>
      </c>
      <c r="X19" s="179">
        <f>+SUMPRODUCT('1. Identificação Ben. Oper.'!$D$38:$H$38,R19:V19)</f>
        <v>0</v>
      </c>
      <c r="Y19" s="180">
        <f t="shared" si="5"/>
        <v>0</v>
      </c>
      <c r="Z19" s="181">
        <f>+VLOOKUP($R$8,'Fatores de conversão'!$A$5:$I$13,3,FALSE)*R19+VLOOKUP($S$8,'Fatores de conversão'!$A$5:$I$13,3,FALSE)*S19+VLOOKUP($T$8,'Fatores de conversão'!$A$5:$I$13,3,FALSE)*T19+VLOOKUP($U$8,'Fatores de conversão'!$A$5:$I$13,3,FALSE)*U19+VLOOKUP($V$8,'Fatores de conversão'!$A$5:$I$13,3,FALSE)*V19</f>
        <v>0</v>
      </c>
      <c r="AA19" s="181">
        <f>+VLOOKUP($R$8,'Fatores de conversão'!$A$5:$I$13,6,FALSE)*R19+VLOOKUP($S$8,'Fatores de conversão'!$A$5:$I$13,6,FALSE)*S19+VLOOKUP($T$8,'Fatores de conversão'!$A$5:$I$13,6,FALSE)*T19+VLOOKUP($U$8,'Fatores de conversão'!$A$5:$I$13,6,FALSE)*U19+VLOOKUP($V$8,'Fatores de conversão'!$A$5:$I$13,6,FALSE)*V19</f>
        <v>0</v>
      </c>
      <c r="AB19" s="181">
        <f>(VLOOKUP($R$8,'Fatores de conversão'!$A$5:$I$13,9,FALSE)*R19+VLOOKUP($S$8,'Fatores de conversão'!$A$5:$I$13,9,FALSE)*S19+VLOOKUP($T$8,'Fatores de conversão'!$A$5:$I$13,9,FALSE)*T19+VLOOKUP($U$8,'Fatores de conversão'!$A$5:$I$13,9,FALSE)*U19+VLOOKUP($V$8,'Fatores de conversão'!$A$5:$I$13,9,FALSE)*V19)/1000</f>
        <v>0</v>
      </c>
      <c r="AC19" s="30"/>
      <c r="AD19" s="30"/>
      <c r="AE19" s="130"/>
      <c r="AF19" s="182">
        <f>IF(OR(AD19="",AD19=0),0,IF(OR(AE19="",AE19=0),0,I19+1))</f>
        <v>0</v>
      </c>
      <c r="AG19" s="132"/>
      <c r="AH19" s="133"/>
      <c r="AI19" s="186" t="s">
        <v>269</v>
      </c>
      <c r="AJ19" s="179">
        <f t="shared" si="3"/>
        <v>0</v>
      </c>
      <c r="AK19" s="183">
        <f t="shared" si="4"/>
        <v>0</v>
      </c>
      <c r="AL19" s="12"/>
      <c r="AN19" s="11"/>
      <c r="AO19" s="11"/>
      <c r="AP19" s="11"/>
      <c r="AQ19" s="11"/>
      <c r="AR19" s="276"/>
      <c r="AS19" s="276"/>
      <c r="AW19" s="11"/>
      <c r="AX19" s="11"/>
      <c r="AY19" s="184"/>
      <c r="AZ19" s="147"/>
      <c r="BA19" s="147"/>
      <c r="BB19" s="147"/>
      <c r="BC19" s="11"/>
      <c r="BD19" s="11"/>
    </row>
    <row r="20" spans="2:56" ht="30" customHeight="1" thickBot="1" x14ac:dyDescent="0.3">
      <c r="B20" s="15"/>
      <c r="C20" s="187">
        <v>10</v>
      </c>
      <c r="D20" s="283"/>
      <c r="E20" s="121"/>
      <c r="F20" s="122"/>
      <c r="G20" s="188"/>
      <c r="H20" s="123"/>
      <c r="I20" s="124"/>
      <c r="J20" s="125"/>
      <c r="K20" s="124"/>
      <c r="L20" s="124"/>
      <c r="M20" s="124"/>
      <c r="N20" s="124"/>
      <c r="O20" s="189">
        <f t="shared" si="6"/>
        <v>0</v>
      </c>
      <c r="P20" s="178">
        <f>+VLOOKUP($J$8,'Fatores de conversão'!$A$5:$I$13,6,FALSE)*J20+VLOOKUP($K$8,'Fatores de conversão'!$A$5:$I$13,6,FALSE)*K20+VLOOKUP($L$8,'Fatores de conversão'!$A$5:$I$13,6,FALSE)*L20+VLOOKUP($M$8,'Fatores de conversão'!$A$5:$I$13,6,FALSE)*M20+VLOOKUP($N$8,'Fatores de conversão'!$A$5:$I$13,6,FALSE)*N20</f>
        <v>0</v>
      </c>
      <c r="Q20" s="179">
        <f>+SUMPRODUCT('1. Identificação Ben. Oper.'!$D$38:$H$38,J20:N20)</f>
        <v>0</v>
      </c>
      <c r="R20" s="128"/>
      <c r="S20" s="129"/>
      <c r="T20" s="129"/>
      <c r="U20" s="129"/>
      <c r="V20" s="129"/>
      <c r="W20" s="189">
        <f t="shared" si="7"/>
        <v>0</v>
      </c>
      <c r="X20" s="179">
        <f>+SUMPRODUCT('1. Identificação Ben. Oper.'!$D$38:$H$38,R20:V20)</f>
        <v>0</v>
      </c>
      <c r="Y20" s="180">
        <f t="shared" si="5"/>
        <v>0</v>
      </c>
      <c r="Z20" s="181">
        <f>+VLOOKUP($R$8,'Fatores de conversão'!$A$5:$I$13,3,FALSE)*R20+VLOOKUP($S$8,'Fatores de conversão'!$A$5:$I$13,3,FALSE)*S20+VLOOKUP($T$8,'Fatores de conversão'!$A$5:$I$13,3,FALSE)*T20+VLOOKUP($U$8,'Fatores de conversão'!$A$5:$I$13,3,FALSE)*U20+VLOOKUP($V$8,'Fatores de conversão'!$A$5:$I$13,3,FALSE)*V20</f>
        <v>0</v>
      </c>
      <c r="AA20" s="181">
        <f>+VLOOKUP($R$8,'Fatores de conversão'!$A$5:$I$13,6,FALSE)*R20+VLOOKUP($S$8,'Fatores de conversão'!$A$5:$I$13,6,FALSE)*S20+VLOOKUP($T$8,'Fatores de conversão'!$A$5:$I$13,6,FALSE)*T20+VLOOKUP($U$8,'Fatores de conversão'!$A$5:$I$13,6,FALSE)*U20+VLOOKUP($V$8,'Fatores de conversão'!$A$5:$I$13,6,FALSE)*V20</f>
        <v>0</v>
      </c>
      <c r="AB20" s="181">
        <f>(VLOOKUP($R$8,'Fatores de conversão'!$A$5:$I$13,9,FALSE)*R20+VLOOKUP($S$8,'Fatores de conversão'!$A$5:$I$13,9,FALSE)*S20+VLOOKUP($T$8,'Fatores de conversão'!$A$5:$I$13,9,FALSE)*T20+VLOOKUP($U$8,'Fatores de conversão'!$A$5:$I$13,9,FALSE)*U20+VLOOKUP($V$8,'Fatores de conversão'!$A$5:$I$13,9,FALSE)*V20)/1000</f>
        <v>0</v>
      </c>
      <c r="AC20" s="131"/>
      <c r="AD20" s="131"/>
      <c r="AE20" s="130"/>
      <c r="AF20" s="182">
        <f>IF(OR(AD20="",AD20=0),0,IF(OR(AE20="",AE20=0),0,I20+1))</f>
        <v>0</v>
      </c>
      <c r="AG20" s="134"/>
      <c r="AH20" s="135"/>
      <c r="AI20" s="186" t="s">
        <v>269</v>
      </c>
      <c r="AJ20" s="190">
        <f t="shared" si="3"/>
        <v>0</v>
      </c>
      <c r="AK20" s="183">
        <f t="shared" si="4"/>
        <v>0</v>
      </c>
      <c r="AL20" s="12"/>
      <c r="AN20" s="11"/>
      <c r="AO20" s="11"/>
      <c r="AP20" s="11"/>
      <c r="AQ20" s="11"/>
      <c r="AR20" s="276"/>
      <c r="AS20" s="276"/>
      <c r="AW20" s="11"/>
      <c r="AX20" s="11"/>
      <c r="AY20" s="184"/>
      <c r="AZ20" s="147"/>
      <c r="BA20" s="147"/>
      <c r="BB20" s="147"/>
      <c r="BC20" s="11"/>
      <c r="BD20" s="11"/>
    </row>
    <row r="21" spans="2:56" ht="15.75" thickBot="1" x14ac:dyDescent="0.3">
      <c r="B21" s="15"/>
      <c r="C21" s="34"/>
      <c r="D21" s="11"/>
      <c r="E21" s="11"/>
      <c r="F21" s="11"/>
      <c r="G21" s="11"/>
      <c r="H21" s="11"/>
      <c r="I21" s="11"/>
      <c r="J21" s="191">
        <f>SUM(J10:J20)</f>
        <v>0</v>
      </c>
      <c r="K21" s="192">
        <f t="shared" ref="K21:Q21" si="8">SUM(K10:K20)</f>
        <v>0</v>
      </c>
      <c r="L21" s="192">
        <f t="shared" si="8"/>
        <v>0</v>
      </c>
      <c r="M21" s="192">
        <f t="shared" si="8"/>
        <v>0</v>
      </c>
      <c r="N21" s="192">
        <f t="shared" si="8"/>
        <v>0</v>
      </c>
      <c r="O21" s="192">
        <f t="shared" si="8"/>
        <v>0</v>
      </c>
      <c r="P21" s="193">
        <f t="shared" si="8"/>
        <v>0</v>
      </c>
      <c r="Q21" s="194">
        <f t="shared" si="8"/>
        <v>0</v>
      </c>
      <c r="R21" s="191">
        <f>SUM(R10:R20)</f>
        <v>0</v>
      </c>
      <c r="S21" s="192">
        <f t="shared" ref="S21:V21" si="9">SUM(S10:S20)</f>
        <v>0</v>
      </c>
      <c r="T21" s="192">
        <f t="shared" si="9"/>
        <v>0</v>
      </c>
      <c r="U21" s="192">
        <f t="shared" si="9"/>
        <v>0</v>
      </c>
      <c r="V21" s="192">
        <f t="shared" si="9"/>
        <v>0</v>
      </c>
      <c r="W21" s="192">
        <f>SUM(W10:W20)</f>
        <v>0</v>
      </c>
      <c r="X21" s="195">
        <f>SUM(X10:X20)</f>
        <v>0</v>
      </c>
      <c r="Y21" s="196">
        <f t="shared" si="5"/>
        <v>0</v>
      </c>
      <c r="Z21" s="197">
        <f t="shared" ref="Z21:AD21" si="10">SUM(Z10:Z20)</f>
        <v>0</v>
      </c>
      <c r="AA21" s="197">
        <f t="shared" si="10"/>
        <v>0</v>
      </c>
      <c r="AB21" s="197">
        <f t="shared" si="10"/>
        <v>0</v>
      </c>
      <c r="AC21" s="195">
        <f t="shared" si="10"/>
        <v>0</v>
      </c>
      <c r="AD21" s="195">
        <f t="shared" si="10"/>
        <v>0</v>
      </c>
      <c r="AE21" s="198"/>
      <c r="AF21" s="198"/>
      <c r="AG21" s="199">
        <f>SUM(AG10:AG20)</f>
        <v>0</v>
      </c>
      <c r="AH21" s="200">
        <f t="shared" ref="AH21:AI21" si="11">SUM(AH10:AH20)</f>
        <v>0</v>
      </c>
      <c r="AI21" s="200">
        <f t="shared" si="11"/>
        <v>0</v>
      </c>
      <c r="AJ21" s="200">
        <f>SUM(AJ10:AJ20)</f>
        <v>0</v>
      </c>
      <c r="AK21" s="274">
        <f t="shared" si="4"/>
        <v>0</v>
      </c>
      <c r="AL21" s="12"/>
      <c r="AN21" s="11"/>
      <c r="AO21" s="11"/>
      <c r="AP21" s="11"/>
      <c r="AQ21" s="11"/>
      <c r="AR21" s="276"/>
      <c r="AS21" s="276"/>
      <c r="AW21" s="11"/>
      <c r="AX21" s="86"/>
      <c r="AY21" s="184"/>
      <c r="AZ21" s="147"/>
      <c r="BA21" s="147"/>
      <c r="BB21" s="147"/>
      <c r="BC21" s="11"/>
      <c r="BD21" s="11"/>
    </row>
    <row r="22" spans="2:56" s="1" customFormat="1" ht="30" customHeight="1" thickBot="1" x14ac:dyDescent="0.3">
      <c r="B22" s="9"/>
      <c r="C22" s="616" t="s">
        <v>295</v>
      </c>
      <c r="D22" s="617"/>
      <c r="E22" s="201">
        <f>AG21+AH21</f>
        <v>0</v>
      </c>
      <c r="F22" s="34"/>
      <c r="G22" s="34"/>
      <c r="H22" s="34"/>
      <c r="I22" s="34"/>
      <c r="J22" s="34"/>
      <c r="K22" s="34"/>
      <c r="L22" s="34"/>
      <c r="M22" s="141"/>
      <c r="N22" s="141"/>
      <c r="O22" s="202"/>
      <c r="P22" s="33"/>
      <c r="Q22" s="33"/>
      <c r="R22" s="33"/>
      <c r="S22" s="33"/>
      <c r="T22" s="33"/>
      <c r="U22" s="33"/>
      <c r="V22" s="202"/>
      <c r="W22" s="141"/>
      <c r="X22" s="141"/>
      <c r="Y22" s="141"/>
      <c r="Z22" s="141"/>
      <c r="AB22" s="141"/>
      <c r="AC22" s="202"/>
      <c r="AD22" s="141"/>
      <c r="AE22" s="34"/>
      <c r="AF22" s="34"/>
      <c r="AG22" s="34"/>
      <c r="AH22" s="34"/>
      <c r="AI22" s="34"/>
      <c r="AJ22" s="34"/>
      <c r="AL22" s="12"/>
      <c r="AP22" s="34"/>
      <c r="AQ22" s="276"/>
      <c r="AR22" s="276"/>
      <c r="AS22" s="147"/>
      <c r="AT22" s="147"/>
      <c r="AU22" s="147"/>
      <c r="AV22" s="34"/>
      <c r="AW22" s="34"/>
    </row>
    <row r="23" spans="2:56" ht="30" customHeight="1" thickBot="1" x14ac:dyDescent="0.3">
      <c r="B23" s="15"/>
      <c r="C23" s="616" t="s">
        <v>177</v>
      </c>
      <c r="D23" s="617"/>
      <c r="E23" s="201">
        <f>AJ21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253"/>
      <c r="AJ23" s="253"/>
      <c r="AL23" s="12"/>
      <c r="AN23" s="11"/>
      <c r="AO23" s="11"/>
      <c r="AP23" s="184"/>
      <c r="AQ23" s="276"/>
      <c r="AR23" s="276"/>
      <c r="AS23" s="147"/>
      <c r="AT23" s="11"/>
      <c r="AU23" s="11"/>
    </row>
    <row r="24" spans="2:56" x14ac:dyDescent="0.25">
      <c r="B24" s="15"/>
      <c r="C24" s="34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47"/>
      <c r="AH24" s="147"/>
      <c r="AI24" s="253"/>
      <c r="AJ24" s="253"/>
      <c r="AL24" s="12"/>
      <c r="AN24" s="11"/>
      <c r="AO24" s="11"/>
      <c r="AP24" s="184"/>
      <c r="AQ24" s="276"/>
      <c r="AR24" s="276"/>
      <c r="AS24" s="147"/>
      <c r="AT24" s="11"/>
      <c r="AU24" s="11"/>
    </row>
    <row r="25" spans="2:56" ht="15.75" thickBot="1" x14ac:dyDescent="0.3">
      <c r="B25" s="15"/>
      <c r="C25" s="34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47"/>
      <c r="AH25" s="147"/>
      <c r="AI25" s="253"/>
      <c r="AJ25" s="253"/>
      <c r="AL25" s="12"/>
      <c r="AN25" s="11"/>
      <c r="AO25" s="11"/>
      <c r="AP25" s="184"/>
      <c r="AQ25" s="276"/>
      <c r="AR25" s="276"/>
      <c r="AS25" s="147"/>
      <c r="AT25" s="11"/>
      <c r="AU25" s="11"/>
    </row>
    <row r="26" spans="2:56" ht="56.25" customHeight="1" thickBot="1" x14ac:dyDescent="0.3">
      <c r="B26" s="15"/>
      <c r="C26" s="204" t="s">
        <v>64</v>
      </c>
      <c r="D26" s="205"/>
      <c r="E26" s="205"/>
      <c r="F26" s="205"/>
      <c r="G26" s="205"/>
      <c r="H26" s="205"/>
      <c r="I26" s="618" t="s">
        <v>278</v>
      </c>
      <c r="J26" s="619"/>
      <c r="K26" s="620"/>
      <c r="L26" s="620"/>
      <c r="M26" s="620"/>
      <c r="N26" s="620"/>
      <c r="O26" s="620"/>
      <c r="P26" s="620"/>
      <c r="Q26" s="620"/>
      <c r="R26" s="620"/>
      <c r="S26" s="620"/>
      <c r="T26" s="620"/>
      <c r="U26" s="620"/>
      <c r="V26" s="620"/>
      <c r="W26" s="620"/>
      <c r="X26" s="620"/>
      <c r="Y26" s="620"/>
      <c r="Z26" s="620"/>
      <c r="AA26" s="620"/>
      <c r="AB26" s="620"/>
      <c r="AC26" s="620"/>
      <c r="AD26" s="620"/>
      <c r="AE26" s="620"/>
      <c r="AF26" s="620"/>
      <c r="AG26" s="620"/>
      <c r="AH26" s="621"/>
      <c r="AI26" s="253"/>
      <c r="AJ26" s="253"/>
      <c r="AL26" s="12"/>
      <c r="AN26" s="11"/>
      <c r="AO26" s="11"/>
      <c r="AP26" s="184"/>
      <c r="AQ26" s="276"/>
      <c r="AR26" s="276"/>
      <c r="AS26" s="147"/>
      <c r="AT26" s="11"/>
      <c r="AU26" s="11"/>
    </row>
    <row r="27" spans="2:56" ht="15.75" thickBot="1" x14ac:dyDescent="0.3">
      <c r="B27" s="15"/>
      <c r="C27" s="206"/>
      <c r="D27" s="207"/>
      <c r="E27" s="207"/>
      <c r="F27" s="207"/>
      <c r="G27" s="208"/>
      <c r="H27" s="207"/>
      <c r="I27" s="640" t="s">
        <v>29</v>
      </c>
      <c r="J27" s="641"/>
      <c r="K27" s="641"/>
      <c r="L27" s="641"/>
      <c r="M27" s="641"/>
      <c r="N27" s="641"/>
      <c r="O27" s="641"/>
      <c r="P27" s="641"/>
      <c r="Q27" s="641"/>
      <c r="R27" s="641"/>
      <c r="S27" s="641"/>
      <c r="T27" s="641"/>
      <c r="U27" s="641"/>
      <c r="V27" s="641"/>
      <c r="W27" s="641"/>
      <c r="X27" s="641"/>
      <c r="Y27" s="641"/>
      <c r="Z27" s="641"/>
      <c r="AA27" s="641"/>
      <c r="AB27" s="641"/>
      <c r="AC27" s="641"/>
      <c r="AD27" s="641"/>
      <c r="AE27" s="641"/>
      <c r="AF27" s="641"/>
      <c r="AG27" s="642"/>
      <c r="AH27" s="227"/>
      <c r="AI27" s="253"/>
      <c r="AJ27" s="253"/>
      <c r="AL27" s="12"/>
      <c r="AN27" s="11"/>
      <c r="AO27" s="11"/>
      <c r="AP27" s="11"/>
      <c r="AQ27" s="276"/>
      <c r="AR27" s="276"/>
      <c r="AS27" s="147"/>
      <c r="AT27" s="11"/>
      <c r="AU27" s="11"/>
    </row>
    <row r="28" spans="2:56" ht="28.5" customHeight="1" thickBot="1" x14ac:dyDescent="0.3">
      <c r="B28" s="15"/>
      <c r="C28" s="210" t="s">
        <v>65</v>
      </c>
      <c r="D28" s="211" t="s">
        <v>258</v>
      </c>
      <c r="E28" s="211" t="s">
        <v>257</v>
      </c>
      <c r="F28" s="211" t="s">
        <v>263</v>
      </c>
      <c r="G28" s="615" t="s">
        <v>164</v>
      </c>
      <c r="H28" s="615"/>
      <c r="I28" s="488">
        <v>1</v>
      </c>
      <c r="J28" s="488">
        <v>2</v>
      </c>
      <c r="K28" s="488">
        <v>3</v>
      </c>
      <c r="L28" s="488">
        <v>4</v>
      </c>
      <c r="M28" s="488">
        <v>5</v>
      </c>
      <c r="N28" s="488">
        <v>6</v>
      </c>
      <c r="O28" s="488">
        <v>7</v>
      </c>
      <c r="P28" s="488">
        <v>8</v>
      </c>
      <c r="Q28" s="488">
        <v>9</v>
      </c>
      <c r="R28" s="488">
        <v>10</v>
      </c>
      <c r="S28" s="488">
        <v>11</v>
      </c>
      <c r="T28" s="488">
        <v>12</v>
      </c>
      <c r="U28" s="488">
        <v>13</v>
      </c>
      <c r="V28" s="488">
        <v>14</v>
      </c>
      <c r="W28" s="488">
        <v>15</v>
      </c>
      <c r="X28" s="488">
        <v>16</v>
      </c>
      <c r="Y28" s="488">
        <v>17</v>
      </c>
      <c r="Z28" s="488">
        <v>18</v>
      </c>
      <c r="AA28" s="488">
        <v>19</v>
      </c>
      <c r="AB28" s="488">
        <v>20</v>
      </c>
      <c r="AC28" s="488">
        <v>21</v>
      </c>
      <c r="AD28" s="488">
        <v>22</v>
      </c>
      <c r="AE28" s="488">
        <v>23</v>
      </c>
      <c r="AF28" s="488">
        <v>24</v>
      </c>
      <c r="AG28" s="488">
        <v>25</v>
      </c>
      <c r="AH28" s="213" t="s">
        <v>66</v>
      </c>
      <c r="AI28" s="518"/>
      <c r="AJ28" s="13" t="s">
        <v>332</v>
      </c>
      <c r="AK28" s="13" t="s">
        <v>331</v>
      </c>
      <c r="AL28" s="12"/>
      <c r="AN28" s="11"/>
      <c r="AO28" s="11"/>
      <c r="AP28" s="11"/>
      <c r="AQ28" s="276"/>
      <c r="AR28" s="276"/>
      <c r="AS28" s="11"/>
      <c r="AT28" s="11"/>
      <c r="AU28" s="11"/>
    </row>
    <row r="29" spans="2:56" ht="15.75" thickBot="1" x14ac:dyDescent="0.3">
      <c r="B29" s="15"/>
      <c r="C29" s="214">
        <f>C10</f>
        <v>1</v>
      </c>
      <c r="D29" s="215">
        <f>X10</f>
        <v>0</v>
      </c>
      <c r="E29" s="215">
        <f t="shared" ref="E29:F33" si="12">AC10</f>
        <v>0</v>
      </c>
      <c r="F29" s="215">
        <f t="shared" si="12"/>
        <v>0</v>
      </c>
      <c r="G29" s="215">
        <f>IF(D29="",0,D29-E29)</f>
        <v>0</v>
      </c>
      <c r="H29" s="216"/>
      <c r="I29" s="217">
        <f>IF($I10&gt;=25,$G29,IF(I$28&lt;=$I10,$G29,IF(I$28&lt;=($I10*($AE10+1)),$G29,0)))-IF($I10="",0,IF(I$28-1&lt;=($I10*$AE10),$F29,0))*IF(OR($AF10=0,$AF10&gt;25),0,IF(MOD(I$28,$I10)=0,1,0))</f>
        <v>0</v>
      </c>
      <c r="J29" s="217">
        <f t="shared" ref="J29:AG29" si="13">IF($I10&gt;=25,$G29,IF(J$28&lt;=$I10,$G29,IF(J$28&lt;=($I10*($AE10+1)),$G29,0)))-IF($I10="",0,IF(J$28-1&lt;=($I10*$AE10),$F29,0))*IF(OR($AF10=0,$AF10&gt;25),0,IF(MOD(J$28-1,$I10)=0,1,0))</f>
        <v>0</v>
      </c>
      <c r="K29" s="217">
        <f t="shared" si="13"/>
        <v>0</v>
      </c>
      <c r="L29" s="217">
        <f t="shared" si="13"/>
        <v>0</v>
      </c>
      <c r="M29" s="217">
        <f t="shared" si="13"/>
        <v>0</v>
      </c>
      <c r="N29" s="217">
        <f t="shared" si="13"/>
        <v>0</v>
      </c>
      <c r="O29" s="217">
        <f t="shared" si="13"/>
        <v>0</v>
      </c>
      <c r="P29" s="217">
        <f t="shared" si="13"/>
        <v>0</v>
      </c>
      <c r="Q29" s="217">
        <f t="shared" si="13"/>
        <v>0</v>
      </c>
      <c r="R29" s="217">
        <f t="shared" si="13"/>
        <v>0</v>
      </c>
      <c r="S29" s="217">
        <f t="shared" si="13"/>
        <v>0</v>
      </c>
      <c r="T29" s="217">
        <f t="shared" si="13"/>
        <v>0</v>
      </c>
      <c r="U29" s="217">
        <f t="shared" si="13"/>
        <v>0</v>
      </c>
      <c r="V29" s="217">
        <f t="shared" si="13"/>
        <v>0</v>
      </c>
      <c r="W29" s="217">
        <f t="shared" si="13"/>
        <v>0</v>
      </c>
      <c r="X29" s="217">
        <f t="shared" si="13"/>
        <v>0</v>
      </c>
      <c r="Y29" s="217">
        <f t="shared" si="13"/>
        <v>0</v>
      </c>
      <c r="Z29" s="217">
        <f t="shared" si="13"/>
        <v>0</v>
      </c>
      <c r="AA29" s="217">
        <f t="shared" si="13"/>
        <v>0</v>
      </c>
      <c r="AB29" s="217">
        <f t="shared" si="13"/>
        <v>0</v>
      </c>
      <c r="AC29" s="217">
        <f t="shared" si="13"/>
        <v>0</v>
      </c>
      <c r="AD29" s="217">
        <f t="shared" si="13"/>
        <v>0</v>
      </c>
      <c r="AE29" s="217">
        <f t="shared" si="13"/>
        <v>0</v>
      </c>
      <c r="AF29" s="217">
        <f t="shared" si="13"/>
        <v>0</v>
      </c>
      <c r="AG29" s="217">
        <f t="shared" si="13"/>
        <v>0</v>
      </c>
      <c r="AH29" s="218">
        <f t="shared" ref="AH29:AH38" si="14">SUM(I29:AG29)</f>
        <v>0</v>
      </c>
      <c r="AI29" s="518">
        <v>1</v>
      </c>
      <c r="AJ29" s="519">
        <f>+IF(F10="",0,IF(OR(F10='Valores-Padrão'!$C$18,F10='Valores-Padrão'!$C$19,F10='Valores-Padrão'!$C$20,F10='Valores-Padrão'!$C$21,F10='Valores-Padrão'!$C$22,F10='Valores-Padrão'!$C$25,F10='Valores-Padrão'!$C$26),0,IF(F10='Valores-Padrão'!$C$23,30.001,IF(F10='Valores-Padrão'!$C$24,45.001,0))))</f>
        <v>0</v>
      </c>
      <c r="AK29" s="13">
        <f>+IF(F10="",75,IF(F10='Valores-Padrão'!$C$18,18,IF(F10='Valores-Padrão'!$C$19,27,IF(F10='Valores-Padrão'!$C$20,75,IF(F10='Valores-Padrão'!$C$21,35,IF(F10='Valores-Padrão'!$C$22,30,IF(F10='Valores-Padrão'!$C$23,45,IF(F10='Valores-Padrão'!$C$24,65,IF(F10='Valores-Padrão'!$C$25,5,IF(F10='Valores-Padrão'!$C$26,65,75))))))))))</f>
        <v>75</v>
      </c>
      <c r="AL29" s="12"/>
      <c r="AQ29" s="276"/>
      <c r="AR29" s="276"/>
    </row>
    <row r="30" spans="2:56" ht="15.75" thickBot="1" x14ac:dyDescent="0.3">
      <c r="B30" s="15"/>
      <c r="C30" s="214">
        <f>C11</f>
        <v>2</v>
      </c>
      <c r="D30" s="215">
        <f>X11</f>
        <v>0</v>
      </c>
      <c r="E30" s="215">
        <f t="shared" si="12"/>
        <v>0</v>
      </c>
      <c r="F30" s="215">
        <f t="shared" si="12"/>
        <v>0</v>
      </c>
      <c r="G30" s="215">
        <f t="shared" ref="G30:G38" si="15">IF(D30="",0,D30-E30)</f>
        <v>0</v>
      </c>
      <c r="H30" s="219"/>
      <c r="I30" s="217">
        <f>IF($I11&gt;=25,$G30,IF(I$28&lt;=$I11,$G30,IF(I$28&lt;=($I11*($AE11+1)),$G30,0)))-IF($I11="",0,IF(I$28-1&lt;=($I11*$AE11),$F30,0))*IF(OR($AF11=0,$AF11&gt;25),0,IF(MOD(I$28,$I11)=0,1,0))</f>
        <v>0</v>
      </c>
      <c r="J30" s="217">
        <f t="shared" ref="J30:AG30" si="16">IF($I11&gt;=25,$G30,IF(J$28&lt;=$I11,$G30,IF(J$28&lt;=($I11*($AE11+1)),$G30,0)))-IF($I11="",0,IF(J$28-1&lt;=($I11*$AE11),$F30,0))*IF(OR($AF11=0,$AF11&gt;25),0,IF(MOD(J$28-1,$I11)=0,1,0))</f>
        <v>0</v>
      </c>
      <c r="K30" s="217">
        <f t="shared" si="16"/>
        <v>0</v>
      </c>
      <c r="L30" s="217">
        <f t="shared" si="16"/>
        <v>0</v>
      </c>
      <c r="M30" s="217">
        <f t="shared" si="16"/>
        <v>0</v>
      </c>
      <c r="N30" s="217">
        <f t="shared" si="16"/>
        <v>0</v>
      </c>
      <c r="O30" s="217">
        <f t="shared" si="16"/>
        <v>0</v>
      </c>
      <c r="P30" s="217">
        <f t="shared" si="16"/>
        <v>0</v>
      </c>
      <c r="Q30" s="217">
        <f t="shared" si="16"/>
        <v>0</v>
      </c>
      <c r="R30" s="217">
        <f t="shared" si="16"/>
        <v>0</v>
      </c>
      <c r="S30" s="217">
        <f t="shared" si="16"/>
        <v>0</v>
      </c>
      <c r="T30" s="217">
        <f t="shared" si="16"/>
        <v>0</v>
      </c>
      <c r="U30" s="217">
        <f t="shared" si="16"/>
        <v>0</v>
      </c>
      <c r="V30" s="217">
        <f t="shared" si="16"/>
        <v>0</v>
      </c>
      <c r="W30" s="217">
        <f t="shared" si="16"/>
        <v>0</v>
      </c>
      <c r="X30" s="217">
        <f t="shared" si="16"/>
        <v>0</v>
      </c>
      <c r="Y30" s="217">
        <f t="shared" si="16"/>
        <v>0</v>
      </c>
      <c r="Z30" s="217">
        <f t="shared" si="16"/>
        <v>0</v>
      </c>
      <c r="AA30" s="217">
        <f t="shared" si="16"/>
        <v>0</v>
      </c>
      <c r="AB30" s="217">
        <f t="shared" si="16"/>
        <v>0</v>
      </c>
      <c r="AC30" s="217">
        <f t="shared" si="16"/>
        <v>0</v>
      </c>
      <c r="AD30" s="217">
        <f t="shared" si="16"/>
        <v>0</v>
      </c>
      <c r="AE30" s="217">
        <f t="shared" si="16"/>
        <v>0</v>
      </c>
      <c r="AF30" s="217">
        <f t="shared" si="16"/>
        <v>0</v>
      </c>
      <c r="AG30" s="217">
        <f t="shared" si="16"/>
        <v>0</v>
      </c>
      <c r="AH30" s="218">
        <f t="shared" si="14"/>
        <v>0</v>
      </c>
      <c r="AI30" s="518">
        <v>2</v>
      </c>
      <c r="AJ30" s="519">
        <f>+IF(F11="",0,IF(OR(F11='Valores-Padrão'!$C$18,F11='Valores-Padrão'!$C$19,F11='Valores-Padrão'!$C$20,F11='Valores-Padrão'!$C$21,F11='Valores-Padrão'!$C$22,F11='Valores-Padrão'!$C$25,F11='Valores-Padrão'!$C$26),0,IF(F11='Valores-Padrão'!$C$23,30.001,IF(F11='Valores-Padrão'!$C$24,45.001,0))))</f>
        <v>0</v>
      </c>
      <c r="AK30" s="13">
        <f>+IF(F11="",75,IF(F11='Valores-Padrão'!$C$18,18,IF(F11='Valores-Padrão'!$C$19,27,IF(F11='Valores-Padrão'!$C$20,75,IF(F11='Valores-Padrão'!$C$21,35,IF(F11='Valores-Padrão'!$C$22,30,IF(F11='Valores-Padrão'!$C$23,45,IF(F11='Valores-Padrão'!$C$24,65,IF(F11='Valores-Padrão'!$C$25,5,IF(F11='Valores-Padrão'!$C$26,65,75))))))))))</f>
        <v>75</v>
      </c>
      <c r="AL30" s="12"/>
      <c r="AQ30" s="276"/>
      <c r="AR30" s="276"/>
    </row>
    <row r="31" spans="2:56" ht="15.75" thickBot="1" x14ac:dyDescent="0.3">
      <c r="B31" s="15"/>
      <c r="C31" s="214">
        <f>C12</f>
        <v>3</v>
      </c>
      <c r="D31" s="215">
        <f>X12</f>
        <v>0</v>
      </c>
      <c r="E31" s="215">
        <f t="shared" si="12"/>
        <v>0</v>
      </c>
      <c r="F31" s="215">
        <f t="shared" si="12"/>
        <v>0</v>
      </c>
      <c r="G31" s="215">
        <f t="shared" si="15"/>
        <v>0</v>
      </c>
      <c r="H31" s="219"/>
      <c r="I31" s="217">
        <f>IF($I12&gt;=25,$G31,IF(I$28&lt;=$I12,$G31,IF(I$28&lt;=($I12*($AE12+1)),$G31,0)))-IF($I12="",0,IF(I$28-1&lt;=($I12*$AE12),$F31,0))*IF(OR($AF12=0,$AF12&gt;25),0,IF(MOD(I$28,$I12)=0,1,0))</f>
        <v>0</v>
      </c>
      <c r="J31" s="217">
        <f t="shared" ref="J31:AG31" si="17">IF($I12&gt;=25,$G31,IF(J$28&lt;=$I12,$G31,IF(J$28&lt;=($I12*($AE12+1)),$G31,0)))-IF($I12="",0,IF(J$28-1&lt;=($I12*$AE12),$F31,0))*IF(OR($AF12=0,$AF12&gt;25),0,IF(MOD(J$28-1,$I12)=0,1,0))</f>
        <v>0</v>
      </c>
      <c r="K31" s="217">
        <f t="shared" si="17"/>
        <v>0</v>
      </c>
      <c r="L31" s="217">
        <f t="shared" si="17"/>
        <v>0</v>
      </c>
      <c r="M31" s="217">
        <f t="shared" si="17"/>
        <v>0</v>
      </c>
      <c r="N31" s="217">
        <f t="shared" si="17"/>
        <v>0</v>
      </c>
      <c r="O31" s="217">
        <f t="shared" si="17"/>
        <v>0</v>
      </c>
      <c r="P31" s="217">
        <f t="shared" si="17"/>
        <v>0</v>
      </c>
      <c r="Q31" s="217">
        <f t="shared" si="17"/>
        <v>0</v>
      </c>
      <c r="R31" s="217">
        <f t="shared" si="17"/>
        <v>0</v>
      </c>
      <c r="S31" s="217">
        <f t="shared" si="17"/>
        <v>0</v>
      </c>
      <c r="T31" s="217">
        <f t="shared" si="17"/>
        <v>0</v>
      </c>
      <c r="U31" s="217">
        <f t="shared" si="17"/>
        <v>0</v>
      </c>
      <c r="V31" s="217">
        <f t="shared" si="17"/>
        <v>0</v>
      </c>
      <c r="W31" s="217">
        <f t="shared" si="17"/>
        <v>0</v>
      </c>
      <c r="X31" s="217">
        <f t="shared" si="17"/>
        <v>0</v>
      </c>
      <c r="Y31" s="217">
        <f t="shared" si="17"/>
        <v>0</v>
      </c>
      <c r="Z31" s="217">
        <f t="shared" si="17"/>
        <v>0</v>
      </c>
      <c r="AA31" s="217">
        <f t="shared" si="17"/>
        <v>0</v>
      </c>
      <c r="AB31" s="217">
        <f t="shared" si="17"/>
        <v>0</v>
      </c>
      <c r="AC31" s="217">
        <f t="shared" si="17"/>
        <v>0</v>
      </c>
      <c r="AD31" s="217">
        <f t="shared" si="17"/>
        <v>0</v>
      </c>
      <c r="AE31" s="217">
        <f t="shared" si="17"/>
        <v>0</v>
      </c>
      <c r="AF31" s="217">
        <f t="shared" si="17"/>
        <v>0</v>
      </c>
      <c r="AG31" s="217">
        <f t="shared" si="17"/>
        <v>0</v>
      </c>
      <c r="AH31" s="218">
        <f t="shared" si="14"/>
        <v>0</v>
      </c>
      <c r="AI31" s="518">
        <v>3</v>
      </c>
      <c r="AJ31" s="519">
        <f>+IF(F12="",0,IF(OR(F12='Valores-Padrão'!$C$18,F12='Valores-Padrão'!$C$19,F12='Valores-Padrão'!$C$20,F12='Valores-Padrão'!$C$21,F12='Valores-Padrão'!$C$22,F12='Valores-Padrão'!$C$25,F12='Valores-Padrão'!$C$26),0,IF(F12='Valores-Padrão'!$C$23,30.001,IF(F12='Valores-Padrão'!$C$24,45.001,0))))</f>
        <v>0</v>
      </c>
      <c r="AK31" s="13">
        <f>+IF(F12="",75,IF(F12='Valores-Padrão'!$C$18,18,IF(F12='Valores-Padrão'!$C$19,27,IF(F12='Valores-Padrão'!$C$20,75,IF(F12='Valores-Padrão'!$C$21,35,IF(F12='Valores-Padrão'!$C$22,30,IF(F12='Valores-Padrão'!$C$23,45,IF(F12='Valores-Padrão'!$C$24,65,IF(F12='Valores-Padrão'!$C$25,5,IF(F12='Valores-Padrão'!$C$26,65,75))))))))))</f>
        <v>75</v>
      </c>
      <c r="AL31" s="12"/>
      <c r="AQ31" s="276"/>
      <c r="AR31" s="276"/>
    </row>
    <row r="32" spans="2:56" ht="15.75" thickBot="1" x14ac:dyDescent="0.3">
      <c r="B32" s="15"/>
      <c r="C32" s="214">
        <f>C13</f>
        <v>4</v>
      </c>
      <c r="D32" s="215">
        <f>X13</f>
        <v>0</v>
      </c>
      <c r="E32" s="215">
        <f t="shared" si="12"/>
        <v>0</v>
      </c>
      <c r="F32" s="215">
        <f t="shared" si="12"/>
        <v>0</v>
      </c>
      <c r="G32" s="215">
        <f t="shared" si="15"/>
        <v>0</v>
      </c>
      <c r="H32" s="219"/>
      <c r="I32" s="217">
        <f>IF($I13&gt;=25,$G32,IF(I$28&lt;=$I13,$G32,IF(I$28&lt;=($I13*($AE13+1)),$G32,0)))-IF($I13="",0,IF(I$28-1&lt;=($I13*$AE13),$F32,0))*IF(OR($AF13=0,$AF13&gt;25),0,IF(MOD(I$28,$I13)=0,1,0))</f>
        <v>0</v>
      </c>
      <c r="J32" s="217">
        <f t="shared" ref="J32:AG32" si="18">IF($I13&gt;=25,$G32,IF(J$28&lt;=$I13,$G32,IF(J$28&lt;=($I13*($AE13+1)),$G32,0)))-IF($I13="",0,IF(J$28-1&lt;=($I13*$AE13),$F32,0))*IF(OR($AF13=0,$AF13&gt;25),0,IF(MOD(J$28-1,$I13)=0,1,0))</f>
        <v>0</v>
      </c>
      <c r="K32" s="217">
        <f t="shared" si="18"/>
        <v>0</v>
      </c>
      <c r="L32" s="217">
        <f t="shared" si="18"/>
        <v>0</v>
      </c>
      <c r="M32" s="217">
        <f t="shared" si="18"/>
        <v>0</v>
      </c>
      <c r="N32" s="217">
        <f t="shared" si="18"/>
        <v>0</v>
      </c>
      <c r="O32" s="217">
        <f t="shared" si="18"/>
        <v>0</v>
      </c>
      <c r="P32" s="217">
        <f t="shared" si="18"/>
        <v>0</v>
      </c>
      <c r="Q32" s="217">
        <f t="shared" si="18"/>
        <v>0</v>
      </c>
      <c r="R32" s="217">
        <f t="shared" si="18"/>
        <v>0</v>
      </c>
      <c r="S32" s="217">
        <f t="shared" si="18"/>
        <v>0</v>
      </c>
      <c r="T32" s="217">
        <f t="shared" si="18"/>
        <v>0</v>
      </c>
      <c r="U32" s="217">
        <f t="shared" si="18"/>
        <v>0</v>
      </c>
      <c r="V32" s="217">
        <f t="shared" si="18"/>
        <v>0</v>
      </c>
      <c r="W32" s="217">
        <f t="shared" si="18"/>
        <v>0</v>
      </c>
      <c r="X32" s="217">
        <f t="shared" si="18"/>
        <v>0</v>
      </c>
      <c r="Y32" s="217">
        <f t="shared" si="18"/>
        <v>0</v>
      </c>
      <c r="Z32" s="217">
        <f t="shared" si="18"/>
        <v>0</v>
      </c>
      <c r="AA32" s="217">
        <f t="shared" si="18"/>
        <v>0</v>
      </c>
      <c r="AB32" s="217">
        <f t="shared" si="18"/>
        <v>0</v>
      </c>
      <c r="AC32" s="217">
        <f t="shared" si="18"/>
        <v>0</v>
      </c>
      <c r="AD32" s="217">
        <f t="shared" si="18"/>
        <v>0</v>
      </c>
      <c r="AE32" s="217">
        <f t="shared" si="18"/>
        <v>0</v>
      </c>
      <c r="AF32" s="217">
        <f t="shared" si="18"/>
        <v>0</v>
      </c>
      <c r="AG32" s="217">
        <f t="shared" si="18"/>
        <v>0</v>
      </c>
      <c r="AH32" s="218">
        <f t="shared" si="14"/>
        <v>0</v>
      </c>
      <c r="AI32" s="518">
        <v>4</v>
      </c>
      <c r="AJ32" s="519">
        <f>+IF(F13="",0,IF(OR(F13='Valores-Padrão'!$C$18,F13='Valores-Padrão'!$C$19,F13='Valores-Padrão'!$C$20,F13='Valores-Padrão'!$C$21,F13='Valores-Padrão'!$C$22,F13='Valores-Padrão'!$C$25,F13='Valores-Padrão'!$C$26),0,IF(F13='Valores-Padrão'!$C$23,30.001,IF(F13='Valores-Padrão'!$C$24,45.001,0))))</f>
        <v>0</v>
      </c>
      <c r="AK32" s="13">
        <f>+IF(F13="",75,IF(F13='Valores-Padrão'!$C$18,18,IF(F13='Valores-Padrão'!$C$19,27,IF(F13='Valores-Padrão'!$C$20,75,IF(F13='Valores-Padrão'!$C$21,35,IF(F13='Valores-Padrão'!$C$22,30,IF(F13='Valores-Padrão'!$C$23,45,IF(F13='Valores-Padrão'!$C$24,65,IF(F13='Valores-Padrão'!$C$25,5,IF(F13='Valores-Padrão'!$C$26,65,75))))))))))</f>
        <v>75</v>
      </c>
      <c r="AL32" s="12"/>
      <c r="AQ32" s="276"/>
      <c r="AR32" s="276"/>
    </row>
    <row r="33" spans="2:44" ht="15.75" thickBot="1" x14ac:dyDescent="0.3">
      <c r="B33" s="15"/>
      <c r="C33" s="214">
        <f>C14</f>
        <v>5</v>
      </c>
      <c r="D33" s="215">
        <f>X14</f>
        <v>0</v>
      </c>
      <c r="E33" s="215">
        <f t="shared" si="12"/>
        <v>0</v>
      </c>
      <c r="F33" s="215">
        <f t="shared" si="12"/>
        <v>0</v>
      </c>
      <c r="G33" s="215">
        <f t="shared" si="15"/>
        <v>0</v>
      </c>
      <c r="H33" s="219"/>
      <c r="I33" s="217">
        <f>IF($I14&gt;=25,$G33,IF(I$28&lt;=$I14,$G33,IF(I$28&lt;=($I14*($AE14+1)),$G33,0)))-IF($I14="",0,IF(I$28-1&lt;=($I14*$AE14),$F33,0))*IF(OR($AF14=0,$AF14&gt;25),0,IF(MOD(I$28,$I14)=0,1,0))</f>
        <v>0</v>
      </c>
      <c r="J33" s="217">
        <f t="shared" ref="J33:AG33" si="19">IF($I14&gt;=25,$G33,IF(J$28&lt;=$I14,$G33,IF(J$28&lt;=($I14*($AE14+1)),$G33,0)))-IF($I14="",0,IF(J$28-1&lt;=($I14*$AE14),$F33,0))*IF(OR($AF14=0,$AF14&gt;25),0,IF(MOD(J$28-1,$I14)=0,1,0))</f>
        <v>0</v>
      </c>
      <c r="K33" s="217">
        <f t="shared" si="19"/>
        <v>0</v>
      </c>
      <c r="L33" s="217">
        <f t="shared" si="19"/>
        <v>0</v>
      </c>
      <c r="M33" s="217">
        <f t="shared" si="19"/>
        <v>0</v>
      </c>
      <c r="N33" s="217">
        <f t="shared" si="19"/>
        <v>0</v>
      </c>
      <c r="O33" s="217">
        <f t="shared" si="19"/>
        <v>0</v>
      </c>
      <c r="P33" s="217">
        <f t="shared" si="19"/>
        <v>0</v>
      </c>
      <c r="Q33" s="217">
        <f t="shared" si="19"/>
        <v>0</v>
      </c>
      <c r="R33" s="217">
        <f t="shared" si="19"/>
        <v>0</v>
      </c>
      <c r="S33" s="217">
        <f t="shared" si="19"/>
        <v>0</v>
      </c>
      <c r="T33" s="217">
        <f t="shared" si="19"/>
        <v>0</v>
      </c>
      <c r="U33" s="217">
        <f t="shared" si="19"/>
        <v>0</v>
      </c>
      <c r="V33" s="217">
        <f t="shared" si="19"/>
        <v>0</v>
      </c>
      <c r="W33" s="217">
        <f t="shared" si="19"/>
        <v>0</v>
      </c>
      <c r="X33" s="217">
        <f t="shared" si="19"/>
        <v>0</v>
      </c>
      <c r="Y33" s="217">
        <f t="shared" si="19"/>
        <v>0</v>
      </c>
      <c r="Z33" s="217">
        <f t="shared" si="19"/>
        <v>0</v>
      </c>
      <c r="AA33" s="217">
        <f t="shared" si="19"/>
        <v>0</v>
      </c>
      <c r="AB33" s="217">
        <f t="shared" si="19"/>
        <v>0</v>
      </c>
      <c r="AC33" s="217">
        <f t="shared" si="19"/>
        <v>0</v>
      </c>
      <c r="AD33" s="217">
        <f t="shared" si="19"/>
        <v>0</v>
      </c>
      <c r="AE33" s="217">
        <f t="shared" si="19"/>
        <v>0</v>
      </c>
      <c r="AF33" s="217">
        <f t="shared" si="19"/>
        <v>0</v>
      </c>
      <c r="AG33" s="217">
        <f t="shared" si="19"/>
        <v>0</v>
      </c>
      <c r="AH33" s="218">
        <f t="shared" si="14"/>
        <v>0</v>
      </c>
      <c r="AI33" s="518">
        <v>5</v>
      </c>
      <c r="AJ33" s="519">
        <f>+IF(F14="",0,IF(OR(F14='Valores-Padrão'!$C$18,F14='Valores-Padrão'!$C$19,F14='Valores-Padrão'!$C$20,F14='Valores-Padrão'!$C$21,F14='Valores-Padrão'!$C$22,F14='Valores-Padrão'!$C$25,F14='Valores-Padrão'!$C$26),0,IF(F14='Valores-Padrão'!$C$23,30.001,IF(F14='Valores-Padrão'!$C$24,45.001,0))))</f>
        <v>0</v>
      </c>
      <c r="AK33" s="13">
        <f>+IF(F14="",75,IF(F14='Valores-Padrão'!$C$18,18,IF(F14='Valores-Padrão'!$C$19,27,IF(F14='Valores-Padrão'!$C$20,75,IF(F14='Valores-Padrão'!$C$21,35,IF(F14='Valores-Padrão'!$C$22,30,IF(F14='Valores-Padrão'!$C$23,45,IF(F14='Valores-Padrão'!$C$24,65,IF(F14='Valores-Padrão'!$C$25,5,IF(F14='Valores-Padrão'!$C$26,65,75))))))))))</f>
        <v>75</v>
      </c>
      <c r="AL33" s="12"/>
      <c r="AQ33" s="276"/>
      <c r="AR33" s="276"/>
    </row>
    <row r="34" spans="2:44" ht="15.75" thickBot="1" x14ac:dyDescent="0.3">
      <c r="B34" s="15"/>
      <c r="C34" s="214">
        <f>C16</f>
        <v>6</v>
      </c>
      <c r="D34" s="220">
        <f>X16</f>
        <v>0</v>
      </c>
      <c r="E34" s="220">
        <f t="shared" ref="E34:F38" si="20">AC16</f>
        <v>0</v>
      </c>
      <c r="F34" s="220">
        <f t="shared" si="20"/>
        <v>0</v>
      </c>
      <c r="G34" s="215">
        <f t="shared" si="15"/>
        <v>0</v>
      </c>
      <c r="H34" s="221"/>
      <c r="I34" s="217">
        <f>IF($I16&gt;=25,$G34,IF(I$28&lt;=$I16,$G34,IF(I$28&lt;=($I16*($AE16+1)),$G34,0)))-IF(I$28-1&lt;=($I16*$AE16),$F34,0)*IF(OR($AF16=0,$AF16&gt;25),0,IF(MOD(I$28,$I16)=0,1,0))</f>
        <v>0</v>
      </c>
      <c r="J34" s="217">
        <f t="shared" ref="J34:AG34" si="21">IF($I16&gt;=25,$G34,IF(J$28&lt;=$I16,$G34,IF(J$28&lt;=($I16*($AE16+1)),$G34,0)))-IF(J$28-1&lt;=($I16*$AE16),$F34,0)*IF(OR($AF16=0,$AF16&gt;25),0,IF(MOD(J$28-1,$I16)=0,1,0))</f>
        <v>0</v>
      </c>
      <c r="K34" s="217">
        <f t="shared" si="21"/>
        <v>0</v>
      </c>
      <c r="L34" s="217">
        <f t="shared" si="21"/>
        <v>0</v>
      </c>
      <c r="M34" s="217">
        <f t="shared" si="21"/>
        <v>0</v>
      </c>
      <c r="N34" s="217">
        <f t="shared" si="21"/>
        <v>0</v>
      </c>
      <c r="O34" s="217">
        <f t="shared" si="21"/>
        <v>0</v>
      </c>
      <c r="P34" s="217">
        <f t="shared" si="21"/>
        <v>0</v>
      </c>
      <c r="Q34" s="217">
        <f t="shared" si="21"/>
        <v>0</v>
      </c>
      <c r="R34" s="217">
        <f t="shared" si="21"/>
        <v>0</v>
      </c>
      <c r="S34" s="217">
        <f t="shared" si="21"/>
        <v>0</v>
      </c>
      <c r="T34" s="217">
        <f t="shared" si="21"/>
        <v>0</v>
      </c>
      <c r="U34" s="217">
        <f t="shared" si="21"/>
        <v>0</v>
      </c>
      <c r="V34" s="217">
        <f t="shared" si="21"/>
        <v>0</v>
      </c>
      <c r="W34" s="217">
        <f t="shared" si="21"/>
        <v>0</v>
      </c>
      <c r="X34" s="217">
        <f t="shared" si="21"/>
        <v>0</v>
      </c>
      <c r="Y34" s="217">
        <f t="shared" si="21"/>
        <v>0</v>
      </c>
      <c r="Z34" s="217">
        <f t="shared" si="21"/>
        <v>0</v>
      </c>
      <c r="AA34" s="217">
        <f t="shared" si="21"/>
        <v>0</v>
      </c>
      <c r="AB34" s="217">
        <f t="shared" si="21"/>
        <v>0</v>
      </c>
      <c r="AC34" s="217">
        <f t="shared" si="21"/>
        <v>0</v>
      </c>
      <c r="AD34" s="217">
        <f t="shared" si="21"/>
        <v>0</v>
      </c>
      <c r="AE34" s="217">
        <f t="shared" si="21"/>
        <v>0</v>
      </c>
      <c r="AF34" s="217">
        <f t="shared" si="21"/>
        <v>0</v>
      </c>
      <c r="AG34" s="217">
        <f t="shared" si="21"/>
        <v>0</v>
      </c>
      <c r="AH34" s="218">
        <f t="shared" si="14"/>
        <v>0</v>
      </c>
      <c r="AI34" s="253"/>
      <c r="AJ34" s="253"/>
      <c r="AL34" s="12"/>
      <c r="AQ34" s="276"/>
      <c r="AR34" s="276"/>
    </row>
    <row r="35" spans="2:44" ht="15.75" thickBot="1" x14ac:dyDescent="0.3">
      <c r="B35" s="15"/>
      <c r="C35" s="214">
        <f>C17</f>
        <v>7</v>
      </c>
      <c r="D35" s="220">
        <f>X17</f>
        <v>0</v>
      </c>
      <c r="E35" s="220">
        <f t="shared" si="20"/>
        <v>0</v>
      </c>
      <c r="F35" s="220">
        <f t="shared" si="20"/>
        <v>0</v>
      </c>
      <c r="G35" s="215">
        <f t="shared" si="15"/>
        <v>0</v>
      </c>
      <c r="H35" s="221"/>
      <c r="I35" s="217">
        <f>IF($I17&gt;=25,$G35,IF(I$28&lt;=$I17,$G35,IF(I$28&lt;=($I17*($AE17+1)),$G35,0)))-IF(I$28-1&lt;=($I17*$AE17),$F35,0)*IF(OR($AF17=0,$AF17&gt;25),0,IF(MOD(I$28,$I17)=0,1,0))</f>
        <v>0</v>
      </c>
      <c r="J35" s="217">
        <f t="shared" ref="J35:AG35" si="22">IF($I17&gt;=25,$G35,IF(J$28&lt;=$I17,$G35,IF(J$28&lt;=($I17*($AE17+1)),$G35,0)))-IF(J$28-1&lt;=($I17*$AE17),$F35,0)*IF(OR($AF17=0,$AF17&gt;25),0,IF(MOD(J$28-1,$I17)=0,1,0))</f>
        <v>0</v>
      </c>
      <c r="K35" s="217">
        <f t="shared" si="22"/>
        <v>0</v>
      </c>
      <c r="L35" s="217">
        <f t="shared" si="22"/>
        <v>0</v>
      </c>
      <c r="M35" s="217">
        <f t="shared" si="22"/>
        <v>0</v>
      </c>
      <c r="N35" s="217">
        <f t="shared" si="22"/>
        <v>0</v>
      </c>
      <c r="O35" s="217">
        <f t="shared" si="22"/>
        <v>0</v>
      </c>
      <c r="P35" s="217">
        <f t="shared" si="22"/>
        <v>0</v>
      </c>
      <c r="Q35" s="217">
        <f t="shared" si="22"/>
        <v>0</v>
      </c>
      <c r="R35" s="217">
        <f t="shared" si="22"/>
        <v>0</v>
      </c>
      <c r="S35" s="217">
        <f t="shared" si="22"/>
        <v>0</v>
      </c>
      <c r="T35" s="217">
        <f t="shared" si="22"/>
        <v>0</v>
      </c>
      <c r="U35" s="217">
        <f t="shared" si="22"/>
        <v>0</v>
      </c>
      <c r="V35" s="217">
        <f t="shared" si="22"/>
        <v>0</v>
      </c>
      <c r="W35" s="217">
        <f t="shared" si="22"/>
        <v>0</v>
      </c>
      <c r="X35" s="217">
        <f t="shared" si="22"/>
        <v>0</v>
      </c>
      <c r="Y35" s="217">
        <f t="shared" si="22"/>
        <v>0</v>
      </c>
      <c r="Z35" s="217">
        <f t="shared" si="22"/>
        <v>0</v>
      </c>
      <c r="AA35" s="217">
        <f t="shared" si="22"/>
        <v>0</v>
      </c>
      <c r="AB35" s="217">
        <f t="shared" si="22"/>
        <v>0</v>
      </c>
      <c r="AC35" s="217">
        <f t="shared" si="22"/>
        <v>0</v>
      </c>
      <c r="AD35" s="217">
        <f t="shared" si="22"/>
        <v>0</v>
      </c>
      <c r="AE35" s="217">
        <f t="shared" si="22"/>
        <v>0</v>
      </c>
      <c r="AF35" s="217">
        <f t="shared" si="22"/>
        <v>0</v>
      </c>
      <c r="AG35" s="217">
        <f t="shared" si="22"/>
        <v>0</v>
      </c>
      <c r="AH35" s="218">
        <f>SUM(I35:AG35)</f>
        <v>0</v>
      </c>
      <c r="AI35" s="253"/>
      <c r="AJ35" s="253"/>
      <c r="AL35" s="12"/>
      <c r="AQ35" s="276"/>
      <c r="AR35" s="276"/>
    </row>
    <row r="36" spans="2:44" ht="15.75" thickBot="1" x14ac:dyDescent="0.3">
      <c r="B36" s="15"/>
      <c r="C36" s="214">
        <f>C18</f>
        <v>8</v>
      </c>
      <c r="D36" s="220">
        <f>X18</f>
        <v>0</v>
      </c>
      <c r="E36" s="220">
        <f t="shared" si="20"/>
        <v>0</v>
      </c>
      <c r="F36" s="220">
        <f t="shared" si="20"/>
        <v>0</v>
      </c>
      <c r="G36" s="215">
        <f t="shared" si="15"/>
        <v>0</v>
      </c>
      <c r="H36" s="221"/>
      <c r="I36" s="217">
        <f>IF($I18&gt;=25,$G36,IF(I$28&lt;=$I18,$G36,IF(I$28&lt;=($I18*($AE18+1)),$G36,0)))-IF(I$28-1&lt;=($I18*$AE18),$F36,0)*IF(OR($AF18=0,$AF18&gt;25),0,IF(MOD(I$28,$I18)=0,1,0))</f>
        <v>0</v>
      </c>
      <c r="J36" s="217">
        <f t="shared" ref="J36:AG36" si="23">IF($I18&gt;=25,$G36,IF(J$28&lt;=$I18,$G36,IF(J$28&lt;=($I18*($AE18+1)),$G36,0)))-IF(J$28-1&lt;=($I18*$AE18),$F36,0)*IF(OR($AF18=0,$AF18&gt;25),0,IF(MOD(J$28-1,$I18)=0,1,0))</f>
        <v>0</v>
      </c>
      <c r="K36" s="217">
        <f t="shared" si="23"/>
        <v>0</v>
      </c>
      <c r="L36" s="217">
        <f t="shared" si="23"/>
        <v>0</v>
      </c>
      <c r="M36" s="217">
        <f t="shared" si="23"/>
        <v>0</v>
      </c>
      <c r="N36" s="217">
        <f t="shared" si="23"/>
        <v>0</v>
      </c>
      <c r="O36" s="217">
        <f t="shared" si="23"/>
        <v>0</v>
      </c>
      <c r="P36" s="217">
        <f t="shared" si="23"/>
        <v>0</v>
      </c>
      <c r="Q36" s="217">
        <f t="shared" si="23"/>
        <v>0</v>
      </c>
      <c r="R36" s="217">
        <f t="shared" si="23"/>
        <v>0</v>
      </c>
      <c r="S36" s="217">
        <f t="shared" si="23"/>
        <v>0</v>
      </c>
      <c r="T36" s="217">
        <f t="shared" si="23"/>
        <v>0</v>
      </c>
      <c r="U36" s="217">
        <f t="shared" si="23"/>
        <v>0</v>
      </c>
      <c r="V36" s="217">
        <f t="shared" si="23"/>
        <v>0</v>
      </c>
      <c r="W36" s="217">
        <f t="shared" si="23"/>
        <v>0</v>
      </c>
      <c r="X36" s="217">
        <f t="shared" si="23"/>
        <v>0</v>
      </c>
      <c r="Y36" s="217">
        <f t="shared" si="23"/>
        <v>0</v>
      </c>
      <c r="Z36" s="217">
        <f t="shared" si="23"/>
        <v>0</v>
      </c>
      <c r="AA36" s="217">
        <f t="shared" si="23"/>
        <v>0</v>
      </c>
      <c r="AB36" s="217">
        <f t="shared" si="23"/>
        <v>0</v>
      </c>
      <c r="AC36" s="217">
        <f t="shared" si="23"/>
        <v>0</v>
      </c>
      <c r="AD36" s="217">
        <f t="shared" si="23"/>
        <v>0</v>
      </c>
      <c r="AE36" s="217">
        <f t="shared" si="23"/>
        <v>0</v>
      </c>
      <c r="AF36" s="217">
        <f t="shared" si="23"/>
        <v>0</v>
      </c>
      <c r="AG36" s="217">
        <f t="shared" si="23"/>
        <v>0</v>
      </c>
      <c r="AH36" s="218">
        <f t="shared" si="14"/>
        <v>0</v>
      </c>
      <c r="AI36" s="253"/>
      <c r="AJ36" s="253"/>
      <c r="AL36" s="12"/>
      <c r="AQ36" s="276"/>
      <c r="AR36" s="276"/>
    </row>
    <row r="37" spans="2:44" ht="15.75" thickBot="1" x14ac:dyDescent="0.3">
      <c r="B37" s="15"/>
      <c r="C37" s="214">
        <f>C19</f>
        <v>9</v>
      </c>
      <c r="D37" s="220">
        <f>X19</f>
        <v>0</v>
      </c>
      <c r="E37" s="220">
        <f t="shared" si="20"/>
        <v>0</v>
      </c>
      <c r="F37" s="220">
        <f t="shared" si="20"/>
        <v>0</v>
      </c>
      <c r="G37" s="215">
        <f t="shared" si="15"/>
        <v>0</v>
      </c>
      <c r="H37" s="221"/>
      <c r="I37" s="217">
        <f>IF($I19&gt;=25,$G37,IF(I$28&lt;=$I19,$G37,IF(I$28&lt;=($I19*($AE19+1)),$G37,0)))-IF(I$28-1&lt;=($I19*$AE19),$F37,0)*IF(OR($AF19=0,$AF19&gt;25),0,IF(MOD(I$28,$I19)=0,1,0))</f>
        <v>0</v>
      </c>
      <c r="J37" s="217">
        <f t="shared" ref="J37:AG37" si="24">IF($I19&gt;=25,$G37,IF(J$28&lt;=$I19,$G37,IF(J$28&lt;=($I19*($AE19+1)),$G37,0)))-IF(J$28-1&lt;=($I19*$AE19),$F37,0)*IF(OR($AF19=0,$AF19&gt;25),0,IF(MOD(J$28-1,$I19)=0,1,0))</f>
        <v>0</v>
      </c>
      <c r="K37" s="217">
        <f t="shared" si="24"/>
        <v>0</v>
      </c>
      <c r="L37" s="217">
        <f t="shared" si="24"/>
        <v>0</v>
      </c>
      <c r="M37" s="217">
        <f t="shared" si="24"/>
        <v>0</v>
      </c>
      <c r="N37" s="217">
        <f t="shared" si="24"/>
        <v>0</v>
      </c>
      <c r="O37" s="217">
        <f t="shared" si="24"/>
        <v>0</v>
      </c>
      <c r="P37" s="217">
        <f t="shared" si="24"/>
        <v>0</v>
      </c>
      <c r="Q37" s="217">
        <f t="shared" si="24"/>
        <v>0</v>
      </c>
      <c r="R37" s="217">
        <f t="shared" si="24"/>
        <v>0</v>
      </c>
      <c r="S37" s="217">
        <f t="shared" si="24"/>
        <v>0</v>
      </c>
      <c r="T37" s="217">
        <f t="shared" si="24"/>
        <v>0</v>
      </c>
      <c r="U37" s="217">
        <f t="shared" si="24"/>
        <v>0</v>
      </c>
      <c r="V37" s="217">
        <f t="shared" si="24"/>
        <v>0</v>
      </c>
      <c r="W37" s="217">
        <f t="shared" si="24"/>
        <v>0</v>
      </c>
      <c r="X37" s="217">
        <f t="shared" si="24"/>
        <v>0</v>
      </c>
      <c r="Y37" s="217">
        <f t="shared" si="24"/>
        <v>0</v>
      </c>
      <c r="Z37" s="217">
        <f t="shared" si="24"/>
        <v>0</v>
      </c>
      <c r="AA37" s="217">
        <f t="shared" si="24"/>
        <v>0</v>
      </c>
      <c r="AB37" s="217">
        <f t="shared" si="24"/>
        <v>0</v>
      </c>
      <c r="AC37" s="217">
        <f t="shared" si="24"/>
        <v>0</v>
      </c>
      <c r="AD37" s="217">
        <f t="shared" si="24"/>
        <v>0</v>
      </c>
      <c r="AE37" s="217">
        <f t="shared" si="24"/>
        <v>0</v>
      </c>
      <c r="AF37" s="217">
        <f t="shared" si="24"/>
        <v>0</v>
      </c>
      <c r="AG37" s="217">
        <f t="shared" si="24"/>
        <v>0</v>
      </c>
      <c r="AH37" s="218">
        <f t="shared" si="14"/>
        <v>0</v>
      </c>
      <c r="AI37" s="253"/>
      <c r="AJ37" s="253"/>
      <c r="AL37" s="12"/>
      <c r="AQ37" s="276"/>
      <c r="AR37" s="276"/>
    </row>
    <row r="38" spans="2:44" ht="15.75" thickBot="1" x14ac:dyDescent="0.3">
      <c r="B38" s="15"/>
      <c r="C38" s="214">
        <f>C20</f>
        <v>10</v>
      </c>
      <c r="D38" s="220">
        <f>X20</f>
        <v>0</v>
      </c>
      <c r="E38" s="220">
        <f t="shared" si="20"/>
        <v>0</v>
      </c>
      <c r="F38" s="220">
        <f t="shared" si="20"/>
        <v>0</v>
      </c>
      <c r="G38" s="215">
        <f t="shared" si="15"/>
        <v>0</v>
      </c>
      <c r="H38" s="221"/>
      <c r="I38" s="217">
        <f>IF($I20&gt;=25,$G38,IF(I$28&lt;=$I20,$G38,IF(I$28&lt;=($I20*($AE20+1)),$G38,0)))-IF(I$28-1&lt;=($I20*$AE20),$F38,0)*IF(OR($AF20=0,$AF20&gt;25),0,IF(MOD(I$28,$I20)=0,1,0))</f>
        <v>0</v>
      </c>
      <c r="J38" s="217">
        <f t="shared" ref="J38:AG38" si="25">IF($I20&gt;=25,$G38,IF(J$28&lt;=$I20,$G38,IF(J$28&lt;=($I20*($AE20+1)),$G38,0)))-IF(J$28-1&lt;=($I20*$AE20),$F38,0)*IF(OR($AF20=0,$AF20&gt;25),0,IF(MOD(J$28-1,$I20)=0,1,0))</f>
        <v>0</v>
      </c>
      <c r="K38" s="217">
        <f t="shared" si="25"/>
        <v>0</v>
      </c>
      <c r="L38" s="217">
        <f t="shared" si="25"/>
        <v>0</v>
      </c>
      <c r="M38" s="217">
        <f t="shared" si="25"/>
        <v>0</v>
      </c>
      <c r="N38" s="217">
        <f t="shared" si="25"/>
        <v>0</v>
      </c>
      <c r="O38" s="217">
        <f t="shared" si="25"/>
        <v>0</v>
      </c>
      <c r="P38" s="217">
        <f t="shared" si="25"/>
        <v>0</v>
      </c>
      <c r="Q38" s="217">
        <f t="shared" si="25"/>
        <v>0</v>
      </c>
      <c r="R38" s="217">
        <f t="shared" si="25"/>
        <v>0</v>
      </c>
      <c r="S38" s="217">
        <f t="shared" si="25"/>
        <v>0</v>
      </c>
      <c r="T38" s="217">
        <f t="shared" si="25"/>
        <v>0</v>
      </c>
      <c r="U38" s="217">
        <f t="shared" si="25"/>
        <v>0</v>
      </c>
      <c r="V38" s="217">
        <f t="shared" si="25"/>
        <v>0</v>
      </c>
      <c r="W38" s="217">
        <f t="shared" si="25"/>
        <v>0</v>
      </c>
      <c r="X38" s="217">
        <f t="shared" si="25"/>
        <v>0</v>
      </c>
      <c r="Y38" s="217">
        <f t="shared" si="25"/>
        <v>0</v>
      </c>
      <c r="Z38" s="217">
        <f t="shared" si="25"/>
        <v>0</v>
      </c>
      <c r="AA38" s="217">
        <f t="shared" si="25"/>
        <v>0</v>
      </c>
      <c r="AB38" s="217">
        <f t="shared" si="25"/>
        <v>0</v>
      </c>
      <c r="AC38" s="217">
        <f t="shared" si="25"/>
        <v>0</v>
      </c>
      <c r="AD38" s="217">
        <f t="shared" si="25"/>
        <v>0</v>
      </c>
      <c r="AE38" s="217">
        <f t="shared" si="25"/>
        <v>0</v>
      </c>
      <c r="AF38" s="217">
        <f t="shared" si="25"/>
        <v>0</v>
      </c>
      <c r="AG38" s="217">
        <f t="shared" si="25"/>
        <v>0</v>
      </c>
      <c r="AH38" s="218">
        <f t="shared" si="14"/>
        <v>0</v>
      </c>
      <c r="AI38" s="253"/>
      <c r="AJ38" s="253"/>
      <c r="AL38" s="12"/>
      <c r="AQ38" s="276"/>
      <c r="AR38" s="276"/>
    </row>
    <row r="39" spans="2:44" ht="15.75" thickBot="1" x14ac:dyDescent="0.3">
      <c r="B39" s="15"/>
      <c r="C39" s="214"/>
      <c r="D39" s="222"/>
      <c r="E39" s="222"/>
      <c r="F39" s="222"/>
      <c r="G39" s="219"/>
      <c r="H39" s="223" t="s">
        <v>67</v>
      </c>
      <c r="I39" s="224">
        <f>SUM(I29:I38)</f>
        <v>0</v>
      </c>
      <c r="J39" s="224">
        <f t="shared" ref="J39:AH39" si="26">SUM(J29:J38)</f>
        <v>0</v>
      </c>
      <c r="K39" s="224">
        <f t="shared" si="26"/>
        <v>0</v>
      </c>
      <c r="L39" s="224">
        <f t="shared" si="26"/>
        <v>0</v>
      </c>
      <c r="M39" s="224">
        <f t="shared" si="26"/>
        <v>0</v>
      </c>
      <c r="N39" s="224">
        <f t="shared" si="26"/>
        <v>0</v>
      </c>
      <c r="O39" s="224">
        <f t="shared" si="26"/>
        <v>0</v>
      </c>
      <c r="P39" s="224">
        <f t="shared" si="26"/>
        <v>0</v>
      </c>
      <c r="Q39" s="224">
        <f t="shared" si="26"/>
        <v>0</v>
      </c>
      <c r="R39" s="224">
        <f t="shared" si="26"/>
        <v>0</v>
      </c>
      <c r="S39" s="224">
        <f t="shared" si="26"/>
        <v>0</v>
      </c>
      <c r="T39" s="224">
        <f t="shared" si="26"/>
        <v>0</v>
      </c>
      <c r="U39" s="224">
        <f t="shared" si="26"/>
        <v>0</v>
      </c>
      <c r="V39" s="224">
        <f t="shared" si="26"/>
        <v>0</v>
      </c>
      <c r="W39" s="224">
        <f t="shared" si="26"/>
        <v>0</v>
      </c>
      <c r="X39" s="224">
        <f t="shared" si="26"/>
        <v>0</v>
      </c>
      <c r="Y39" s="224">
        <f t="shared" si="26"/>
        <v>0</v>
      </c>
      <c r="Z39" s="224">
        <f t="shared" si="26"/>
        <v>0</v>
      </c>
      <c r="AA39" s="224">
        <f t="shared" si="26"/>
        <v>0</v>
      </c>
      <c r="AB39" s="224">
        <f t="shared" si="26"/>
        <v>0</v>
      </c>
      <c r="AC39" s="224">
        <f t="shared" si="26"/>
        <v>0</v>
      </c>
      <c r="AD39" s="224">
        <f t="shared" si="26"/>
        <v>0</v>
      </c>
      <c r="AE39" s="224">
        <f t="shared" si="26"/>
        <v>0</v>
      </c>
      <c r="AF39" s="224">
        <f t="shared" si="26"/>
        <v>0</v>
      </c>
      <c r="AG39" s="224">
        <f t="shared" si="26"/>
        <v>0</v>
      </c>
      <c r="AH39" s="225">
        <f t="shared" si="26"/>
        <v>0</v>
      </c>
      <c r="AI39" s="253"/>
      <c r="AJ39" s="253"/>
      <c r="AL39" s="12"/>
      <c r="AQ39" s="276"/>
      <c r="AR39" s="276"/>
    </row>
    <row r="40" spans="2:44" ht="15.75" thickBot="1" x14ac:dyDescent="0.3">
      <c r="B40" s="15"/>
      <c r="C40" s="214"/>
      <c r="D40" s="226"/>
      <c r="E40" s="226"/>
      <c r="F40" s="226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7"/>
      <c r="AI40" s="253"/>
      <c r="AJ40" s="253"/>
      <c r="AL40" s="12"/>
      <c r="AQ40" s="276"/>
      <c r="AR40" s="276"/>
    </row>
    <row r="41" spans="2:44" ht="28.5" customHeight="1" thickBot="1" x14ac:dyDescent="0.3">
      <c r="B41" s="15"/>
      <c r="C41" s="210" t="s">
        <v>65</v>
      </c>
      <c r="D41" s="228" t="s">
        <v>264</v>
      </c>
      <c r="E41" s="229"/>
      <c r="F41" s="229"/>
      <c r="G41" s="615" t="s">
        <v>265</v>
      </c>
      <c r="H41" s="615"/>
      <c r="I41" s="488">
        <v>1</v>
      </c>
      <c r="J41" s="488">
        <v>2</v>
      </c>
      <c r="K41" s="488">
        <v>3</v>
      </c>
      <c r="L41" s="488">
        <v>4</v>
      </c>
      <c r="M41" s="488">
        <v>5</v>
      </c>
      <c r="N41" s="488">
        <v>6</v>
      </c>
      <c r="O41" s="488">
        <v>7</v>
      </c>
      <c r="P41" s="488">
        <v>8</v>
      </c>
      <c r="Q41" s="488">
        <v>9</v>
      </c>
      <c r="R41" s="488">
        <v>10</v>
      </c>
      <c r="S41" s="488">
        <v>11</v>
      </c>
      <c r="T41" s="488">
        <v>12</v>
      </c>
      <c r="U41" s="488">
        <v>13</v>
      </c>
      <c r="V41" s="488">
        <v>14</v>
      </c>
      <c r="W41" s="488">
        <v>15</v>
      </c>
      <c r="X41" s="488">
        <v>16</v>
      </c>
      <c r="Y41" s="488">
        <v>17</v>
      </c>
      <c r="Z41" s="488">
        <v>18</v>
      </c>
      <c r="AA41" s="488">
        <v>19</v>
      </c>
      <c r="AB41" s="488">
        <v>20</v>
      </c>
      <c r="AC41" s="488">
        <v>21</v>
      </c>
      <c r="AD41" s="488">
        <v>22</v>
      </c>
      <c r="AE41" s="488">
        <v>23</v>
      </c>
      <c r="AF41" s="488">
        <v>24</v>
      </c>
      <c r="AG41" s="488">
        <v>25</v>
      </c>
      <c r="AH41" s="213" t="s">
        <v>66</v>
      </c>
      <c r="AI41" s="253"/>
      <c r="AJ41" s="253"/>
      <c r="AL41" s="12"/>
      <c r="AQ41" s="276"/>
      <c r="AR41" s="276"/>
    </row>
    <row r="42" spans="2:44" ht="15.75" thickBot="1" x14ac:dyDescent="0.3">
      <c r="B42" s="15"/>
      <c r="C42" s="230">
        <f t="shared" ref="C42:C51" si="27">C29</f>
        <v>1</v>
      </c>
      <c r="D42" s="231">
        <f>W10</f>
        <v>0</v>
      </c>
      <c r="E42" s="232"/>
      <c r="F42" s="232"/>
      <c r="G42" s="231">
        <f>IF(D42="","",D42-E42-F42)</f>
        <v>0</v>
      </c>
      <c r="H42" s="219"/>
      <c r="I42" s="233">
        <f t="shared" ref="I42:AG42" si="28">IF($I10&gt;=25,$G42,IF(I$41&lt;=$I10,$G42,IF(I$41&lt;=($I10*($AE10+1)),$G42,0)))</f>
        <v>0</v>
      </c>
      <c r="J42" s="233">
        <f t="shared" si="28"/>
        <v>0</v>
      </c>
      <c r="K42" s="233">
        <f t="shared" si="28"/>
        <v>0</v>
      </c>
      <c r="L42" s="233">
        <f t="shared" si="28"/>
        <v>0</v>
      </c>
      <c r="M42" s="233">
        <f t="shared" si="28"/>
        <v>0</v>
      </c>
      <c r="N42" s="233">
        <f t="shared" si="28"/>
        <v>0</v>
      </c>
      <c r="O42" s="233">
        <f t="shared" si="28"/>
        <v>0</v>
      </c>
      <c r="P42" s="233">
        <f t="shared" si="28"/>
        <v>0</v>
      </c>
      <c r="Q42" s="233">
        <f t="shared" si="28"/>
        <v>0</v>
      </c>
      <c r="R42" s="233">
        <f t="shared" si="28"/>
        <v>0</v>
      </c>
      <c r="S42" s="233">
        <f t="shared" si="28"/>
        <v>0</v>
      </c>
      <c r="T42" s="233">
        <f t="shared" si="28"/>
        <v>0</v>
      </c>
      <c r="U42" s="233">
        <f t="shared" si="28"/>
        <v>0</v>
      </c>
      <c r="V42" s="233">
        <f t="shared" si="28"/>
        <v>0</v>
      </c>
      <c r="W42" s="233">
        <f t="shared" si="28"/>
        <v>0</v>
      </c>
      <c r="X42" s="233">
        <f t="shared" si="28"/>
        <v>0</v>
      </c>
      <c r="Y42" s="233">
        <f t="shared" si="28"/>
        <v>0</v>
      </c>
      <c r="Z42" s="233">
        <f t="shared" si="28"/>
        <v>0</v>
      </c>
      <c r="AA42" s="233">
        <f t="shared" si="28"/>
        <v>0</v>
      </c>
      <c r="AB42" s="233">
        <f t="shared" si="28"/>
        <v>0</v>
      </c>
      <c r="AC42" s="233">
        <f t="shared" si="28"/>
        <v>0</v>
      </c>
      <c r="AD42" s="233">
        <f t="shared" si="28"/>
        <v>0</v>
      </c>
      <c r="AE42" s="233">
        <f t="shared" si="28"/>
        <v>0</v>
      </c>
      <c r="AF42" s="233">
        <f t="shared" si="28"/>
        <v>0</v>
      </c>
      <c r="AG42" s="233">
        <f t="shared" si="28"/>
        <v>0</v>
      </c>
      <c r="AH42" s="234">
        <f t="shared" ref="AH42:AH50" si="29">SUM(I42:AG42)</f>
        <v>0</v>
      </c>
      <c r="AI42" s="253"/>
      <c r="AJ42" s="253"/>
      <c r="AL42" s="12"/>
    </row>
    <row r="43" spans="2:44" ht="15.75" thickBot="1" x14ac:dyDescent="0.3">
      <c r="B43" s="15"/>
      <c r="C43" s="230">
        <f t="shared" si="27"/>
        <v>2</v>
      </c>
      <c r="D43" s="231">
        <f>W11</f>
        <v>0</v>
      </c>
      <c r="E43" s="232"/>
      <c r="F43" s="232"/>
      <c r="G43" s="231">
        <f t="shared" ref="G43:G51" si="30">IF(D43="","",D43-E43-F43)</f>
        <v>0</v>
      </c>
      <c r="H43" s="219"/>
      <c r="I43" s="233">
        <f t="shared" ref="I43:AG43" si="31">IF($I11&gt;=25,$G43,IF(I$41&lt;=$I11,$G43,IF(I$41&lt;=($I11*($AE11+1)),$G43,0)))</f>
        <v>0</v>
      </c>
      <c r="J43" s="233">
        <f t="shared" si="31"/>
        <v>0</v>
      </c>
      <c r="K43" s="233">
        <f t="shared" si="31"/>
        <v>0</v>
      </c>
      <c r="L43" s="233">
        <f t="shared" si="31"/>
        <v>0</v>
      </c>
      <c r="M43" s="233">
        <f t="shared" si="31"/>
        <v>0</v>
      </c>
      <c r="N43" s="233">
        <f t="shared" si="31"/>
        <v>0</v>
      </c>
      <c r="O43" s="233">
        <f t="shared" si="31"/>
        <v>0</v>
      </c>
      <c r="P43" s="233">
        <f t="shared" si="31"/>
        <v>0</v>
      </c>
      <c r="Q43" s="233">
        <f t="shared" si="31"/>
        <v>0</v>
      </c>
      <c r="R43" s="233">
        <f t="shared" si="31"/>
        <v>0</v>
      </c>
      <c r="S43" s="233">
        <f t="shared" si="31"/>
        <v>0</v>
      </c>
      <c r="T43" s="233">
        <f t="shared" si="31"/>
        <v>0</v>
      </c>
      <c r="U43" s="233">
        <f t="shared" si="31"/>
        <v>0</v>
      </c>
      <c r="V43" s="233">
        <f t="shared" si="31"/>
        <v>0</v>
      </c>
      <c r="W43" s="233">
        <f t="shared" si="31"/>
        <v>0</v>
      </c>
      <c r="X43" s="233">
        <f t="shared" si="31"/>
        <v>0</v>
      </c>
      <c r="Y43" s="233">
        <f t="shared" si="31"/>
        <v>0</v>
      </c>
      <c r="Z43" s="233">
        <f t="shared" si="31"/>
        <v>0</v>
      </c>
      <c r="AA43" s="233">
        <f t="shared" si="31"/>
        <v>0</v>
      </c>
      <c r="AB43" s="233">
        <f t="shared" si="31"/>
        <v>0</v>
      </c>
      <c r="AC43" s="233">
        <f t="shared" si="31"/>
        <v>0</v>
      </c>
      <c r="AD43" s="233">
        <f t="shared" si="31"/>
        <v>0</v>
      </c>
      <c r="AE43" s="233">
        <f t="shared" si="31"/>
        <v>0</v>
      </c>
      <c r="AF43" s="233">
        <f t="shared" si="31"/>
        <v>0</v>
      </c>
      <c r="AG43" s="233">
        <f t="shared" si="31"/>
        <v>0</v>
      </c>
      <c r="AH43" s="234">
        <f t="shared" si="29"/>
        <v>0</v>
      </c>
      <c r="AI43" s="253"/>
      <c r="AJ43" s="253"/>
      <c r="AL43" s="12"/>
    </row>
    <row r="44" spans="2:44" ht="15.75" thickBot="1" x14ac:dyDescent="0.3">
      <c r="B44" s="15"/>
      <c r="C44" s="230">
        <f t="shared" si="27"/>
        <v>3</v>
      </c>
      <c r="D44" s="231">
        <f>W12</f>
        <v>0</v>
      </c>
      <c r="E44" s="232"/>
      <c r="F44" s="232"/>
      <c r="G44" s="231">
        <f t="shared" si="30"/>
        <v>0</v>
      </c>
      <c r="H44" s="219"/>
      <c r="I44" s="233">
        <f t="shared" ref="I44:AG44" si="32">IF($I12&gt;=25,$G44,IF(I$41&lt;=$I12,$G44,IF(I$41&lt;=($I12*($AE12+1)),$G44,0)))</f>
        <v>0</v>
      </c>
      <c r="J44" s="233">
        <f t="shared" si="32"/>
        <v>0</v>
      </c>
      <c r="K44" s="233">
        <f t="shared" si="32"/>
        <v>0</v>
      </c>
      <c r="L44" s="233">
        <f t="shared" si="32"/>
        <v>0</v>
      </c>
      <c r="M44" s="233">
        <f t="shared" si="32"/>
        <v>0</v>
      </c>
      <c r="N44" s="233">
        <f t="shared" si="32"/>
        <v>0</v>
      </c>
      <c r="O44" s="233">
        <f t="shared" si="32"/>
        <v>0</v>
      </c>
      <c r="P44" s="233">
        <f t="shared" si="32"/>
        <v>0</v>
      </c>
      <c r="Q44" s="233">
        <f t="shared" si="32"/>
        <v>0</v>
      </c>
      <c r="R44" s="233">
        <f t="shared" si="32"/>
        <v>0</v>
      </c>
      <c r="S44" s="233">
        <f t="shared" si="32"/>
        <v>0</v>
      </c>
      <c r="T44" s="233">
        <f t="shared" si="32"/>
        <v>0</v>
      </c>
      <c r="U44" s="233">
        <f t="shared" si="32"/>
        <v>0</v>
      </c>
      <c r="V44" s="233">
        <f t="shared" si="32"/>
        <v>0</v>
      </c>
      <c r="W44" s="233">
        <f t="shared" si="32"/>
        <v>0</v>
      </c>
      <c r="X44" s="233">
        <f t="shared" si="32"/>
        <v>0</v>
      </c>
      <c r="Y44" s="233">
        <f t="shared" si="32"/>
        <v>0</v>
      </c>
      <c r="Z44" s="233">
        <f t="shared" si="32"/>
        <v>0</v>
      </c>
      <c r="AA44" s="233">
        <f t="shared" si="32"/>
        <v>0</v>
      </c>
      <c r="AB44" s="233">
        <f t="shared" si="32"/>
        <v>0</v>
      </c>
      <c r="AC44" s="233">
        <f t="shared" si="32"/>
        <v>0</v>
      </c>
      <c r="AD44" s="233">
        <f t="shared" si="32"/>
        <v>0</v>
      </c>
      <c r="AE44" s="233">
        <f t="shared" si="32"/>
        <v>0</v>
      </c>
      <c r="AF44" s="233">
        <f t="shared" si="32"/>
        <v>0</v>
      </c>
      <c r="AG44" s="233">
        <f t="shared" si="32"/>
        <v>0</v>
      </c>
      <c r="AH44" s="234">
        <f t="shared" si="29"/>
        <v>0</v>
      </c>
      <c r="AI44" s="253"/>
      <c r="AJ44" s="253"/>
      <c r="AL44" s="12"/>
    </row>
    <row r="45" spans="2:44" ht="15.75" thickBot="1" x14ac:dyDescent="0.3">
      <c r="B45" s="15"/>
      <c r="C45" s="230">
        <f t="shared" si="27"/>
        <v>4</v>
      </c>
      <c r="D45" s="231">
        <f>W13</f>
        <v>0</v>
      </c>
      <c r="E45" s="232"/>
      <c r="F45" s="232"/>
      <c r="G45" s="231">
        <f t="shared" si="30"/>
        <v>0</v>
      </c>
      <c r="H45" s="219"/>
      <c r="I45" s="233">
        <f t="shared" ref="I45:AG45" si="33">IF($I13&gt;=25,$G45,IF(I$41&lt;=$I13,$G45,IF(I$41&lt;=($I13*($AE13+1)),$G45,0)))</f>
        <v>0</v>
      </c>
      <c r="J45" s="233">
        <f t="shared" si="33"/>
        <v>0</v>
      </c>
      <c r="K45" s="233">
        <f t="shared" si="33"/>
        <v>0</v>
      </c>
      <c r="L45" s="233">
        <f t="shared" si="33"/>
        <v>0</v>
      </c>
      <c r="M45" s="233">
        <f t="shared" si="33"/>
        <v>0</v>
      </c>
      <c r="N45" s="233">
        <f t="shared" si="33"/>
        <v>0</v>
      </c>
      <c r="O45" s="233">
        <f t="shared" si="33"/>
        <v>0</v>
      </c>
      <c r="P45" s="233">
        <f t="shared" si="33"/>
        <v>0</v>
      </c>
      <c r="Q45" s="233">
        <f t="shared" si="33"/>
        <v>0</v>
      </c>
      <c r="R45" s="233">
        <f t="shared" si="33"/>
        <v>0</v>
      </c>
      <c r="S45" s="233">
        <f t="shared" si="33"/>
        <v>0</v>
      </c>
      <c r="T45" s="233">
        <f t="shared" si="33"/>
        <v>0</v>
      </c>
      <c r="U45" s="233">
        <f t="shared" si="33"/>
        <v>0</v>
      </c>
      <c r="V45" s="233">
        <f t="shared" si="33"/>
        <v>0</v>
      </c>
      <c r="W45" s="233">
        <f t="shared" si="33"/>
        <v>0</v>
      </c>
      <c r="X45" s="233">
        <f t="shared" si="33"/>
        <v>0</v>
      </c>
      <c r="Y45" s="233">
        <f t="shared" si="33"/>
        <v>0</v>
      </c>
      <c r="Z45" s="233">
        <f t="shared" si="33"/>
        <v>0</v>
      </c>
      <c r="AA45" s="233">
        <f t="shared" si="33"/>
        <v>0</v>
      </c>
      <c r="AB45" s="233">
        <f t="shared" si="33"/>
        <v>0</v>
      </c>
      <c r="AC45" s="233">
        <f t="shared" si="33"/>
        <v>0</v>
      </c>
      <c r="AD45" s="233">
        <f t="shared" si="33"/>
        <v>0</v>
      </c>
      <c r="AE45" s="233">
        <f t="shared" si="33"/>
        <v>0</v>
      </c>
      <c r="AF45" s="233">
        <f t="shared" si="33"/>
        <v>0</v>
      </c>
      <c r="AG45" s="233">
        <f t="shared" si="33"/>
        <v>0</v>
      </c>
      <c r="AH45" s="234">
        <f t="shared" si="29"/>
        <v>0</v>
      </c>
      <c r="AI45" s="253"/>
      <c r="AJ45" s="253"/>
      <c r="AL45" s="12"/>
    </row>
    <row r="46" spans="2:44" ht="15.75" thickBot="1" x14ac:dyDescent="0.3">
      <c r="B46" s="15"/>
      <c r="C46" s="235">
        <f t="shared" si="27"/>
        <v>5</v>
      </c>
      <c r="D46" s="231">
        <f>W14</f>
        <v>0</v>
      </c>
      <c r="E46" s="232"/>
      <c r="F46" s="232"/>
      <c r="G46" s="231">
        <f t="shared" si="30"/>
        <v>0</v>
      </c>
      <c r="H46" s="219"/>
      <c r="I46" s="233">
        <f t="shared" ref="I46:AG46" si="34">IF($I14&gt;=25,$G46,IF(I$41&lt;=$I14,$G46,IF(I$41&lt;=($I14*($AE14+1)),$G46,0)))</f>
        <v>0</v>
      </c>
      <c r="J46" s="233">
        <f t="shared" si="34"/>
        <v>0</v>
      </c>
      <c r="K46" s="233">
        <f t="shared" si="34"/>
        <v>0</v>
      </c>
      <c r="L46" s="233">
        <f t="shared" si="34"/>
        <v>0</v>
      </c>
      <c r="M46" s="233">
        <f t="shared" si="34"/>
        <v>0</v>
      </c>
      <c r="N46" s="233">
        <f t="shared" si="34"/>
        <v>0</v>
      </c>
      <c r="O46" s="233">
        <f t="shared" si="34"/>
        <v>0</v>
      </c>
      <c r="P46" s="233">
        <f t="shared" si="34"/>
        <v>0</v>
      </c>
      <c r="Q46" s="233">
        <f t="shared" si="34"/>
        <v>0</v>
      </c>
      <c r="R46" s="233">
        <f t="shared" si="34"/>
        <v>0</v>
      </c>
      <c r="S46" s="233">
        <f t="shared" si="34"/>
        <v>0</v>
      </c>
      <c r="T46" s="233">
        <f t="shared" si="34"/>
        <v>0</v>
      </c>
      <c r="U46" s="233">
        <f t="shared" si="34"/>
        <v>0</v>
      </c>
      <c r="V46" s="233">
        <f t="shared" si="34"/>
        <v>0</v>
      </c>
      <c r="W46" s="233">
        <f t="shared" si="34"/>
        <v>0</v>
      </c>
      <c r="X46" s="233">
        <f t="shared" si="34"/>
        <v>0</v>
      </c>
      <c r="Y46" s="233">
        <f t="shared" si="34"/>
        <v>0</v>
      </c>
      <c r="Z46" s="233">
        <f t="shared" si="34"/>
        <v>0</v>
      </c>
      <c r="AA46" s="233">
        <f t="shared" si="34"/>
        <v>0</v>
      </c>
      <c r="AB46" s="233">
        <f t="shared" si="34"/>
        <v>0</v>
      </c>
      <c r="AC46" s="233">
        <f t="shared" si="34"/>
        <v>0</v>
      </c>
      <c r="AD46" s="233">
        <f t="shared" si="34"/>
        <v>0</v>
      </c>
      <c r="AE46" s="233">
        <f t="shared" si="34"/>
        <v>0</v>
      </c>
      <c r="AF46" s="233">
        <f t="shared" si="34"/>
        <v>0</v>
      </c>
      <c r="AG46" s="233">
        <f t="shared" si="34"/>
        <v>0</v>
      </c>
      <c r="AH46" s="234">
        <f t="shared" si="29"/>
        <v>0</v>
      </c>
      <c r="AI46" s="253"/>
      <c r="AJ46" s="253"/>
      <c r="AL46" s="12"/>
    </row>
    <row r="47" spans="2:44" ht="15.75" thickBot="1" x14ac:dyDescent="0.3">
      <c r="B47" s="15"/>
      <c r="C47" s="235">
        <f t="shared" si="27"/>
        <v>6</v>
      </c>
      <c r="D47" s="231">
        <f>W16</f>
        <v>0</v>
      </c>
      <c r="E47" s="236"/>
      <c r="F47" s="236"/>
      <c r="G47" s="231">
        <f t="shared" si="30"/>
        <v>0</v>
      </c>
      <c r="H47" s="221"/>
      <c r="I47" s="233">
        <f t="shared" ref="I47:AG47" si="35">IF($I16&gt;=25,$G47,IF(I$41&lt;=$I16,$G47,IF(I$41&lt;=($I16*($AE16+1)),$G47,0)))</f>
        <v>0</v>
      </c>
      <c r="J47" s="233">
        <f t="shared" si="35"/>
        <v>0</v>
      </c>
      <c r="K47" s="233">
        <f t="shared" si="35"/>
        <v>0</v>
      </c>
      <c r="L47" s="233">
        <f t="shared" si="35"/>
        <v>0</v>
      </c>
      <c r="M47" s="233">
        <f t="shared" si="35"/>
        <v>0</v>
      </c>
      <c r="N47" s="233">
        <f t="shared" si="35"/>
        <v>0</v>
      </c>
      <c r="O47" s="233">
        <f t="shared" si="35"/>
        <v>0</v>
      </c>
      <c r="P47" s="233">
        <f t="shared" si="35"/>
        <v>0</v>
      </c>
      <c r="Q47" s="233">
        <f t="shared" si="35"/>
        <v>0</v>
      </c>
      <c r="R47" s="233">
        <f t="shared" si="35"/>
        <v>0</v>
      </c>
      <c r="S47" s="233">
        <f t="shared" si="35"/>
        <v>0</v>
      </c>
      <c r="T47" s="233">
        <f t="shared" si="35"/>
        <v>0</v>
      </c>
      <c r="U47" s="233">
        <f t="shared" si="35"/>
        <v>0</v>
      </c>
      <c r="V47" s="233">
        <f t="shared" si="35"/>
        <v>0</v>
      </c>
      <c r="W47" s="233">
        <f t="shared" si="35"/>
        <v>0</v>
      </c>
      <c r="X47" s="233">
        <f t="shared" si="35"/>
        <v>0</v>
      </c>
      <c r="Y47" s="233">
        <f t="shared" si="35"/>
        <v>0</v>
      </c>
      <c r="Z47" s="233">
        <f t="shared" si="35"/>
        <v>0</v>
      </c>
      <c r="AA47" s="233">
        <f t="shared" si="35"/>
        <v>0</v>
      </c>
      <c r="AB47" s="233">
        <f t="shared" si="35"/>
        <v>0</v>
      </c>
      <c r="AC47" s="233">
        <f t="shared" si="35"/>
        <v>0</v>
      </c>
      <c r="AD47" s="233">
        <f t="shared" si="35"/>
        <v>0</v>
      </c>
      <c r="AE47" s="233">
        <f t="shared" si="35"/>
        <v>0</v>
      </c>
      <c r="AF47" s="233">
        <f t="shared" si="35"/>
        <v>0</v>
      </c>
      <c r="AG47" s="233">
        <f t="shared" si="35"/>
        <v>0</v>
      </c>
      <c r="AH47" s="234">
        <f t="shared" si="29"/>
        <v>0</v>
      </c>
      <c r="AI47" s="253"/>
      <c r="AJ47" s="253"/>
      <c r="AL47" s="12"/>
    </row>
    <row r="48" spans="2:44" ht="15.75" thickBot="1" x14ac:dyDescent="0.3">
      <c r="B48" s="15"/>
      <c r="C48" s="235">
        <f t="shared" si="27"/>
        <v>7</v>
      </c>
      <c r="D48" s="231">
        <f>W17</f>
        <v>0</v>
      </c>
      <c r="E48" s="236"/>
      <c r="F48" s="236"/>
      <c r="G48" s="231">
        <f t="shared" si="30"/>
        <v>0</v>
      </c>
      <c r="H48" s="221"/>
      <c r="I48" s="233">
        <f t="shared" ref="I48:AG48" si="36">IF($I17&gt;=25,$G48,IF(I$41&lt;=$I17,$G48,IF(I$41&lt;=($I17*($AE17+1)),$G48,0)))</f>
        <v>0</v>
      </c>
      <c r="J48" s="233">
        <f t="shared" si="36"/>
        <v>0</v>
      </c>
      <c r="K48" s="233">
        <f t="shared" si="36"/>
        <v>0</v>
      </c>
      <c r="L48" s="233">
        <f t="shared" si="36"/>
        <v>0</v>
      </c>
      <c r="M48" s="233">
        <f t="shared" si="36"/>
        <v>0</v>
      </c>
      <c r="N48" s="233">
        <f t="shared" si="36"/>
        <v>0</v>
      </c>
      <c r="O48" s="233">
        <f t="shared" si="36"/>
        <v>0</v>
      </c>
      <c r="P48" s="233">
        <f t="shared" si="36"/>
        <v>0</v>
      </c>
      <c r="Q48" s="233">
        <f t="shared" si="36"/>
        <v>0</v>
      </c>
      <c r="R48" s="233">
        <f t="shared" si="36"/>
        <v>0</v>
      </c>
      <c r="S48" s="233">
        <f t="shared" si="36"/>
        <v>0</v>
      </c>
      <c r="T48" s="233">
        <f t="shared" si="36"/>
        <v>0</v>
      </c>
      <c r="U48" s="233">
        <f t="shared" si="36"/>
        <v>0</v>
      </c>
      <c r="V48" s="233">
        <f t="shared" si="36"/>
        <v>0</v>
      </c>
      <c r="W48" s="233">
        <f t="shared" si="36"/>
        <v>0</v>
      </c>
      <c r="X48" s="233">
        <f t="shared" si="36"/>
        <v>0</v>
      </c>
      <c r="Y48" s="233">
        <f t="shared" si="36"/>
        <v>0</v>
      </c>
      <c r="Z48" s="233">
        <f t="shared" si="36"/>
        <v>0</v>
      </c>
      <c r="AA48" s="233">
        <f t="shared" si="36"/>
        <v>0</v>
      </c>
      <c r="AB48" s="233">
        <f t="shared" si="36"/>
        <v>0</v>
      </c>
      <c r="AC48" s="233">
        <f t="shared" si="36"/>
        <v>0</v>
      </c>
      <c r="AD48" s="233">
        <f t="shared" si="36"/>
        <v>0</v>
      </c>
      <c r="AE48" s="233">
        <f t="shared" si="36"/>
        <v>0</v>
      </c>
      <c r="AF48" s="233">
        <f t="shared" si="36"/>
        <v>0</v>
      </c>
      <c r="AG48" s="233">
        <f t="shared" si="36"/>
        <v>0</v>
      </c>
      <c r="AH48" s="234">
        <f t="shared" si="29"/>
        <v>0</v>
      </c>
      <c r="AI48" s="253"/>
      <c r="AJ48" s="253"/>
      <c r="AL48" s="12"/>
    </row>
    <row r="49" spans="2:38" ht="15.75" thickBot="1" x14ac:dyDescent="0.3">
      <c r="B49" s="15"/>
      <c r="C49" s="235">
        <f t="shared" si="27"/>
        <v>8</v>
      </c>
      <c r="D49" s="231">
        <f>W18</f>
        <v>0</v>
      </c>
      <c r="E49" s="236"/>
      <c r="F49" s="236"/>
      <c r="G49" s="231">
        <f t="shared" si="30"/>
        <v>0</v>
      </c>
      <c r="H49" s="221"/>
      <c r="I49" s="233">
        <f t="shared" ref="I49:AG49" si="37">IF($I18&gt;=25,$G49,IF(I$41&lt;=$I18,$G49,IF(I$41&lt;=($I18*($AE18+1)),$G49,0)))</f>
        <v>0</v>
      </c>
      <c r="J49" s="233">
        <f t="shared" si="37"/>
        <v>0</v>
      </c>
      <c r="K49" s="233">
        <f t="shared" si="37"/>
        <v>0</v>
      </c>
      <c r="L49" s="233">
        <f t="shared" si="37"/>
        <v>0</v>
      </c>
      <c r="M49" s="233">
        <f t="shared" si="37"/>
        <v>0</v>
      </c>
      <c r="N49" s="233">
        <f t="shared" si="37"/>
        <v>0</v>
      </c>
      <c r="O49" s="233">
        <f t="shared" si="37"/>
        <v>0</v>
      </c>
      <c r="P49" s="233">
        <f t="shared" si="37"/>
        <v>0</v>
      </c>
      <c r="Q49" s="233">
        <f t="shared" si="37"/>
        <v>0</v>
      </c>
      <c r="R49" s="233">
        <f t="shared" si="37"/>
        <v>0</v>
      </c>
      <c r="S49" s="233">
        <f t="shared" si="37"/>
        <v>0</v>
      </c>
      <c r="T49" s="233">
        <f t="shared" si="37"/>
        <v>0</v>
      </c>
      <c r="U49" s="233">
        <f t="shared" si="37"/>
        <v>0</v>
      </c>
      <c r="V49" s="233">
        <f t="shared" si="37"/>
        <v>0</v>
      </c>
      <c r="W49" s="233">
        <f t="shared" si="37"/>
        <v>0</v>
      </c>
      <c r="X49" s="233">
        <f t="shared" si="37"/>
        <v>0</v>
      </c>
      <c r="Y49" s="233">
        <f t="shared" si="37"/>
        <v>0</v>
      </c>
      <c r="Z49" s="233">
        <f t="shared" si="37"/>
        <v>0</v>
      </c>
      <c r="AA49" s="233">
        <f t="shared" si="37"/>
        <v>0</v>
      </c>
      <c r="AB49" s="233">
        <f t="shared" si="37"/>
        <v>0</v>
      </c>
      <c r="AC49" s="233">
        <f t="shared" si="37"/>
        <v>0</v>
      </c>
      <c r="AD49" s="233">
        <f t="shared" si="37"/>
        <v>0</v>
      </c>
      <c r="AE49" s="233">
        <f t="shared" si="37"/>
        <v>0</v>
      </c>
      <c r="AF49" s="233">
        <f t="shared" si="37"/>
        <v>0</v>
      </c>
      <c r="AG49" s="233">
        <f t="shared" si="37"/>
        <v>0</v>
      </c>
      <c r="AH49" s="234">
        <f t="shared" si="29"/>
        <v>0</v>
      </c>
      <c r="AI49" s="253"/>
      <c r="AJ49" s="253"/>
      <c r="AL49" s="12"/>
    </row>
    <row r="50" spans="2:38" ht="15.75" thickBot="1" x14ac:dyDescent="0.3">
      <c r="B50" s="15"/>
      <c r="C50" s="235">
        <f t="shared" si="27"/>
        <v>9</v>
      </c>
      <c r="D50" s="231">
        <f>W19</f>
        <v>0</v>
      </c>
      <c r="E50" s="236"/>
      <c r="F50" s="236"/>
      <c r="G50" s="231">
        <f t="shared" si="30"/>
        <v>0</v>
      </c>
      <c r="H50" s="221"/>
      <c r="I50" s="233">
        <f t="shared" ref="I50:AG50" si="38">IF($I19&gt;=25,$G50,IF(I$41&lt;=$I19,$G50,IF(I$41&lt;=($I19*($AE19+1)),$G50,0)))</f>
        <v>0</v>
      </c>
      <c r="J50" s="233">
        <f t="shared" si="38"/>
        <v>0</v>
      </c>
      <c r="K50" s="233">
        <f t="shared" si="38"/>
        <v>0</v>
      </c>
      <c r="L50" s="233">
        <f t="shared" si="38"/>
        <v>0</v>
      </c>
      <c r="M50" s="233">
        <f t="shared" si="38"/>
        <v>0</v>
      </c>
      <c r="N50" s="233">
        <f t="shared" si="38"/>
        <v>0</v>
      </c>
      <c r="O50" s="233">
        <f t="shared" si="38"/>
        <v>0</v>
      </c>
      <c r="P50" s="233">
        <f t="shared" si="38"/>
        <v>0</v>
      </c>
      <c r="Q50" s="233">
        <f t="shared" si="38"/>
        <v>0</v>
      </c>
      <c r="R50" s="233">
        <f t="shared" si="38"/>
        <v>0</v>
      </c>
      <c r="S50" s="233">
        <f t="shared" si="38"/>
        <v>0</v>
      </c>
      <c r="T50" s="233">
        <f t="shared" si="38"/>
        <v>0</v>
      </c>
      <c r="U50" s="233">
        <f t="shared" si="38"/>
        <v>0</v>
      </c>
      <c r="V50" s="233">
        <f t="shared" si="38"/>
        <v>0</v>
      </c>
      <c r="W50" s="233">
        <f t="shared" si="38"/>
        <v>0</v>
      </c>
      <c r="X50" s="233">
        <f t="shared" si="38"/>
        <v>0</v>
      </c>
      <c r="Y50" s="233">
        <f t="shared" si="38"/>
        <v>0</v>
      </c>
      <c r="Z50" s="233">
        <f t="shared" si="38"/>
        <v>0</v>
      </c>
      <c r="AA50" s="233">
        <f t="shared" si="38"/>
        <v>0</v>
      </c>
      <c r="AB50" s="233">
        <f t="shared" si="38"/>
        <v>0</v>
      </c>
      <c r="AC50" s="233">
        <f t="shared" si="38"/>
        <v>0</v>
      </c>
      <c r="AD50" s="233">
        <f t="shared" si="38"/>
        <v>0</v>
      </c>
      <c r="AE50" s="233">
        <f t="shared" si="38"/>
        <v>0</v>
      </c>
      <c r="AF50" s="233">
        <f t="shared" si="38"/>
        <v>0</v>
      </c>
      <c r="AG50" s="233">
        <f t="shared" si="38"/>
        <v>0</v>
      </c>
      <c r="AH50" s="234">
        <f t="shared" si="29"/>
        <v>0</v>
      </c>
      <c r="AI50" s="253"/>
      <c r="AJ50" s="253"/>
      <c r="AL50" s="12"/>
    </row>
    <row r="51" spans="2:38" ht="14.25" customHeight="1" thickBot="1" x14ac:dyDescent="0.3">
      <c r="B51" s="15"/>
      <c r="C51" s="235">
        <f t="shared" si="27"/>
        <v>10</v>
      </c>
      <c r="D51" s="231">
        <f>W20</f>
        <v>0</v>
      </c>
      <c r="E51" s="236"/>
      <c r="F51" s="236"/>
      <c r="G51" s="231">
        <f t="shared" si="30"/>
        <v>0</v>
      </c>
      <c r="H51" s="221"/>
      <c r="I51" s="233">
        <f t="shared" ref="I51:AG51" si="39">IF($I20&gt;=25,$G51,IF(I$41&lt;=$I20,$G51,IF(I$41&lt;=($I20*($AE20+1)),$G51,0)))</f>
        <v>0</v>
      </c>
      <c r="J51" s="233">
        <f t="shared" si="39"/>
        <v>0</v>
      </c>
      <c r="K51" s="233">
        <f t="shared" si="39"/>
        <v>0</v>
      </c>
      <c r="L51" s="233">
        <f t="shared" si="39"/>
        <v>0</v>
      </c>
      <c r="M51" s="233">
        <f t="shared" si="39"/>
        <v>0</v>
      </c>
      <c r="N51" s="233">
        <f t="shared" si="39"/>
        <v>0</v>
      </c>
      <c r="O51" s="233">
        <f t="shared" si="39"/>
        <v>0</v>
      </c>
      <c r="P51" s="233">
        <f t="shared" si="39"/>
        <v>0</v>
      </c>
      <c r="Q51" s="233">
        <f t="shared" si="39"/>
        <v>0</v>
      </c>
      <c r="R51" s="233">
        <f t="shared" si="39"/>
        <v>0</v>
      </c>
      <c r="S51" s="233">
        <f t="shared" si="39"/>
        <v>0</v>
      </c>
      <c r="T51" s="233">
        <f t="shared" si="39"/>
        <v>0</v>
      </c>
      <c r="U51" s="233">
        <f t="shared" si="39"/>
        <v>0</v>
      </c>
      <c r="V51" s="233">
        <f t="shared" si="39"/>
        <v>0</v>
      </c>
      <c r="W51" s="233">
        <f t="shared" si="39"/>
        <v>0</v>
      </c>
      <c r="X51" s="233">
        <f t="shared" si="39"/>
        <v>0</v>
      </c>
      <c r="Y51" s="233">
        <f t="shared" si="39"/>
        <v>0</v>
      </c>
      <c r="Z51" s="233">
        <f t="shared" si="39"/>
        <v>0</v>
      </c>
      <c r="AA51" s="233">
        <f t="shared" si="39"/>
        <v>0</v>
      </c>
      <c r="AB51" s="233">
        <f t="shared" si="39"/>
        <v>0</v>
      </c>
      <c r="AC51" s="233">
        <f t="shared" si="39"/>
        <v>0</v>
      </c>
      <c r="AD51" s="233">
        <f t="shared" si="39"/>
        <v>0</v>
      </c>
      <c r="AE51" s="233">
        <f t="shared" si="39"/>
        <v>0</v>
      </c>
      <c r="AF51" s="233">
        <f t="shared" si="39"/>
        <v>0</v>
      </c>
      <c r="AG51" s="233">
        <f t="shared" si="39"/>
        <v>0</v>
      </c>
      <c r="AH51" s="237">
        <f>SUM(O51:AG51)</f>
        <v>0</v>
      </c>
      <c r="AI51" s="253"/>
      <c r="AJ51" s="253"/>
      <c r="AL51" s="12"/>
    </row>
    <row r="52" spans="2:38" ht="15.75" thickBot="1" x14ac:dyDescent="0.3">
      <c r="B52" s="15"/>
      <c r="C52" s="238"/>
      <c r="D52" s="232"/>
      <c r="E52" s="232"/>
      <c r="F52" s="232"/>
      <c r="G52" s="219"/>
      <c r="H52" s="223" t="s">
        <v>67</v>
      </c>
      <c r="I52" s="225">
        <f t="shared" ref="I52:AG52" si="40">SUM(I42:I51)</f>
        <v>0</v>
      </c>
      <c r="J52" s="225">
        <f t="shared" si="40"/>
        <v>0</v>
      </c>
      <c r="K52" s="225">
        <f t="shared" si="40"/>
        <v>0</v>
      </c>
      <c r="L52" s="225">
        <f t="shared" si="40"/>
        <v>0</v>
      </c>
      <c r="M52" s="225">
        <f t="shared" si="40"/>
        <v>0</v>
      </c>
      <c r="N52" s="225">
        <f t="shared" si="40"/>
        <v>0</v>
      </c>
      <c r="O52" s="225">
        <f t="shared" si="40"/>
        <v>0</v>
      </c>
      <c r="P52" s="225">
        <f t="shared" si="40"/>
        <v>0</v>
      </c>
      <c r="Q52" s="225">
        <f t="shared" si="40"/>
        <v>0</v>
      </c>
      <c r="R52" s="225">
        <f t="shared" si="40"/>
        <v>0</v>
      </c>
      <c r="S52" s="225">
        <f t="shared" si="40"/>
        <v>0</v>
      </c>
      <c r="T52" s="225">
        <f t="shared" si="40"/>
        <v>0</v>
      </c>
      <c r="U52" s="225">
        <f t="shared" si="40"/>
        <v>0</v>
      </c>
      <c r="V52" s="225">
        <f t="shared" si="40"/>
        <v>0</v>
      </c>
      <c r="W52" s="225">
        <f t="shared" si="40"/>
        <v>0</v>
      </c>
      <c r="X52" s="225">
        <f t="shared" si="40"/>
        <v>0</v>
      </c>
      <c r="Y52" s="225">
        <f t="shared" si="40"/>
        <v>0</v>
      </c>
      <c r="Z52" s="225">
        <f t="shared" si="40"/>
        <v>0</v>
      </c>
      <c r="AA52" s="225">
        <f t="shared" si="40"/>
        <v>0</v>
      </c>
      <c r="AB52" s="225">
        <f t="shared" si="40"/>
        <v>0</v>
      </c>
      <c r="AC52" s="225">
        <f t="shared" si="40"/>
        <v>0</v>
      </c>
      <c r="AD52" s="225">
        <f t="shared" si="40"/>
        <v>0</v>
      </c>
      <c r="AE52" s="225">
        <f t="shared" si="40"/>
        <v>0</v>
      </c>
      <c r="AF52" s="225">
        <f t="shared" si="40"/>
        <v>0</v>
      </c>
      <c r="AG52" s="225">
        <f t="shared" si="40"/>
        <v>0</v>
      </c>
      <c r="AH52" s="239">
        <f>SUM(AH42:AH51)</f>
        <v>0</v>
      </c>
      <c r="AI52" s="253"/>
      <c r="AJ52" s="253"/>
      <c r="AL52" s="12"/>
    </row>
    <row r="53" spans="2:38" ht="15.75" customHeight="1" thickBot="1" x14ac:dyDescent="0.3">
      <c r="B53" s="15"/>
      <c r="C53" s="240"/>
      <c r="D53" s="241"/>
      <c r="E53" s="241"/>
      <c r="F53" s="241"/>
      <c r="G53" s="241"/>
      <c r="H53" s="241"/>
      <c r="I53" s="639"/>
      <c r="J53" s="639"/>
      <c r="K53" s="639"/>
      <c r="L53" s="639"/>
      <c r="M53" s="639"/>
      <c r="N53" s="639"/>
      <c r="O53" s="639"/>
      <c r="P53" s="639"/>
      <c r="Q53" s="639"/>
      <c r="R53" s="639"/>
      <c r="S53" s="639"/>
      <c r="T53" s="639"/>
      <c r="U53" s="639"/>
      <c r="V53" s="639"/>
      <c r="W53" s="639"/>
      <c r="X53" s="639"/>
      <c r="Y53" s="639"/>
      <c r="Z53" s="639"/>
      <c r="AA53" s="639"/>
      <c r="AB53" s="639"/>
      <c r="AC53" s="639"/>
      <c r="AD53" s="639"/>
      <c r="AE53" s="639"/>
      <c r="AF53" s="639"/>
      <c r="AG53" s="639"/>
      <c r="AH53" s="639"/>
      <c r="AI53" s="253"/>
      <c r="AJ53" s="253"/>
      <c r="AL53" s="12"/>
    </row>
    <row r="54" spans="2:38" ht="24.75" customHeight="1" x14ac:dyDescent="0.25">
      <c r="B54" s="15"/>
      <c r="C54" s="245"/>
      <c r="D54" s="245"/>
      <c r="E54" s="245"/>
      <c r="F54" s="245"/>
      <c r="G54" s="245"/>
      <c r="H54" s="245"/>
      <c r="I54" s="245"/>
      <c r="J54" s="245"/>
      <c r="K54" s="245"/>
      <c r="L54" s="245"/>
      <c r="M54" s="245"/>
      <c r="N54" s="245"/>
      <c r="O54" s="245"/>
      <c r="P54" s="245"/>
      <c r="Q54" s="245"/>
      <c r="R54" s="245"/>
      <c r="S54" s="245"/>
      <c r="T54" s="245"/>
      <c r="U54" s="245"/>
      <c r="V54" s="216"/>
      <c r="W54" s="216"/>
      <c r="X54" s="216"/>
      <c r="Y54" s="216"/>
      <c r="Z54" s="216"/>
      <c r="AA54" s="216"/>
      <c r="AB54" s="216"/>
      <c r="AC54" s="216"/>
      <c r="AD54" s="216"/>
      <c r="AE54" s="216"/>
      <c r="AF54" s="216"/>
      <c r="AG54" s="216"/>
      <c r="AH54" s="216"/>
      <c r="AI54" s="253"/>
      <c r="AJ54" s="253"/>
      <c r="AL54" s="12"/>
    </row>
    <row r="55" spans="2:38" x14ac:dyDescent="0.25">
      <c r="B55" s="15"/>
      <c r="C55" s="34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253"/>
      <c r="AJ55" s="253"/>
      <c r="AL55" s="12"/>
    </row>
    <row r="56" spans="2:38" x14ac:dyDescent="0.25">
      <c r="B56" s="15"/>
      <c r="C56" s="34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253"/>
      <c r="AJ56" s="253"/>
      <c r="AL56" s="12"/>
    </row>
    <row r="57" spans="2:38" ht="15.75" thickBot="1" x14ac:dyDescent="0.3">
      <c r="B57" s="246"/>
      <c r="C57" s="509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25"/>
      <c r="AJ57" s="425"/>
      <c r="AK57" s="425"/>
      <c r="AL57" s="44"/>
    </row>
    <row r="58" spans="2:38" x14ac:dyDescent="0.25">
      <c r="AB58" s="3"/>
      <c r="AC58" s="3"/>
      <c r="AJ58" s="158"/>
    </row>
    <row r="59" spans="2:38" x14ac:dyDescent="0.25">
      <c r="AB59" s="3"/>
      <c r="AC59" s="3"/>
      <c r="AJ59" s="158"/>
    </row>
    <row r="60" spans="2:38" x14ac:dyDescent="0.25">
      <c r="AJ60" s="158"/>
    </row>
    <row r="61" spans="2:38" x14ac:dyDescent="0.25">
      <c r="AJ61" s="158"/>
    </row>
    <row r="62" spans="2:38" x14ac:dyDescent="0.25">
      <c r="AJ62" s="158"/>
    </row>
    <row r="63" spans="2:38" x14ac:dyDescent="0.25">
      <c r="AJ63" s="158"/>
    </row>
    <row r="64" spans="2:38" x14ac:dyDescent="0.25">
      <c r="AJ64" s="158"/>
    </row>
    <row r="65" spans="36:36" x14ac:dyDescent="0.25">
      <c r="AJ65" s="158"/>
    </row>
    <row r="66" spans="36:36" x14ac:dyDescent="0.25">
      <c r="AJ66" s="158"/>
    </row>
    <row r="67" spans="36:36" x14ac:dyDescent="0.25">
      <c r="AJ67" s="158"/>
    </row>
    <row r="68" spans="36:36" x14ac:dyDescent="0.25">
      <c r="AJ68" s="158"/>
    </row>
    <row r="69" spans="36:36" x14ac:dyDescent="0.25">
      <c r="AJ69" s="158"/>
    </row>
    <row r="70" spans="36:36" x14ac:dyDescent="0.25">
      <c r="AJ70" s="158"/>
    </row>
    <row r="71" spans="36:36" x14ac:dyDescent="0.25">
      <c r="AJ71" s="158"/>
    </row>
    <row r="72" spans="36:36" x14ac:dyDescent="0.25">
      <c r="AJ72" s="158"/>
    </row>
    <row r="73" spans="36:36" x14ac:dyDescent="0.25">
      <c r="AJ73" s="158"/>
    </row>
    <row r="74" spans="36:36" x14ac:dyDescent="0.25">
      <c r="AJ74" s="158"/>
    </row>
    <row r="75" spans="36:36" x14ac:dyDescent="0.25">
      <c r="AJ75" s="158"/>
    </row>
    <row r="76" spans="36:36" x14ac:dyDescent="0.25">
      <c r="AJ76" s="158"/>
    </row>
    <row r="77" spans="36:36" x14ac:dyDescent="0.25">
      <c r="AJ77" s="158"/>
    </row>
    <row r="78" spans="36:36" x14ac:dyDescent="0.25">
      <c r="AJ78" s="158"/>
    </row>
    <row r="79" spans="36:36" x14ac:dyDescent="0.25">
      <c r="AJ79" s="158"/>
    </row>
    <row r="80" spans="36:36" x14ac:dyDescent="0.25">
      <c r="AJ80" s="158"/>
    </row>
    <row r="81" spans="36:36" x14ac:dyDescent="0.25">
      <c r="AJ81" s="158"/>
    </row>
    <row r="82" spans="36:36" x14ac:dyDescent="0.25">
      <c r="AJ82" s="158"/>
    </row>
    <row r="83" spans="36:36" x14ac:dyDescent="0.25">
      <c r="AJ83" s="158"/>
    </row>
    <row r="84" spans="36:36" x14ac:dyDescent="0.25">
      <c r="AJ84" s="158"/>
    </row>
    <row r="85" spans="36:36" x14ac:dyDescent="0.25">
      <c r="AJ85" s="158"/>
    </row>
    <row r="86" spans="36:36" x14ac:dyDescent="0.25">
      <c r="AJ86" s="158"/>
    </row>
    <row r="87" spans="36:36" x14ac:dyDescent="0.25">
      <c r="AJ87" s="158"/>
    </row>
    <row r="88" spans="36:36" x14ac:dyDescent="0.25">
      <c r="AJ88" s="158"/>
    </row>
    <row r="89" spans="36:36" x14ac:dyDescent="0.25">
      <c r="AJ89" s="158"/>
    </row>
    <row r="90" spans="36:36" x14ac:dyDescent="0.25">
      <c r="AJ90" s="158"/>
    </row>
    <row r="91" spans="36:36" x14ac:dyDescent="0.25">
      <c r="AJ91" s="158"/>
    </row>
    <row r="93" spans="36:36" x14ac:dyDescent="0.25">
      <c r="AJ93" s="158"/>
    </row>
    <row r="95" spans="36:36" x14ac:dyDescent="0.25">
      <c r="AJ95" s="158"/>
    </row>
    <row r="97" spans="36:36" x14ac:dyDescent="0.25">
      <c r="AJ97" s="158"/>
    </row>
    <row r="99" spans="36:36" x14ac:dyDescent="0.25">
      <c r="AJ99" s="158"/>
    </row>
    <row r="101" spans="36:36" x14ac:dyDescent="0.25">
      <c r="AJ101" s="158"/>
    </row>
    <row r="103" spans="36:36" x14ac:dyDescent="0.25">
      <c r="AJ103" s="158"/>
    </row>
    <row r="105" spans="36:36" x14ac:dyDescent="0.25">
      <c r="AJ105" s="158"/>
    </row>
    <row r="106" spans="36:36" x14ac:dyDescent="0.25">
      <c r="AJ106" s="3">
        <v>76</v>
      </c>
    </row>
    <row r="107" spans="36:36" x14ac:dyDescent="0.25">
      <c r="AJ107" s="158">
        <v>77</v>
      </c>
    </row>
    <row r="108" spans="36:36" x14ac:dyDescent="0.25">
      <c r="AJ108" s="3">
        <v>78</v>
      </c>
    </row>
  </sheetData>
  <sheetProtection algorithmName="SHA-512" hashValue="bAruS3RrOs2dRiZYWM3OhOc7TwrfjI0m1msQYz3Dr4EW2Xb1N98xN//7bM0e0Ri1GdX6sUjuwxBs2pdajQEjlw==" saltValue="SYCj7R8qBRZU4vEsoHRnOg==" spinCount="100000" sheet="1" objects="1" scenarios="1" insertRows="0"/>
  <protectedRanges>
    <protectedRange sqref="D16:N20 J10:N14 R10:V14 R16:V20 AC10:AE14 AC16:AE20 AG10:AH14 AG16:AH20 D10:H14" name="Folha4"/>
  </protectedRanges>
  <mergeCells count="18">
    <mergeCell ref="C9:D9"/>
    <mergeCell ref="C15:D15"/>
    <mergeCell ref="J7:O7"/>
    <mergeCell ref="R7:W7"/>
    <mergeCell ref="Z7:AA7"/>
    <mergeCell ref="AG6:AK6"/>
    <mergeCell ref="R6:AF6"/>
    <mergeCell ref="C3:E3"/>
    <mergeCell ref="C4:H4"/>
    <mergeCell ref="C5:E5"/>
    <mergeCell ref="J6:Q6"/>
    <mergeCell ref="C22:D22"/>
    <mergeCell ref="I53:AH53"/>
    <mergeCell ref="G28:H28"/>
    <mergeCell ref="G41:H41"/>
    <mergeCell ref="C23:D23"/>
    <mergeCell ref="I26:AH26"/>
    <mergeCell ref="I27:AG27"/>
  </mergeCells>
  <dataValidations count="1">
    <dataValidation type="decimal" allowBlank="1" showInputMessage="1" showErrorMessage="1" error="Fora do Intervalo de Capacidade/Potência" sqref="G10:G14">
      <formula1>AJ29</formula1>
      <formula2>AK29</formula2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'Fatores de conversão'!$N$2:$N$3</xm:f>
          </x14:formula1>
          <xm:sqref>E10:E14 E16:E20</xm:sqref>
        </x14:dataValidation>
        <x14:dataValidation type="list" allowBlank="1" showInputMessage="1" showErrorMessage="1">
          <x14:formula1>
            <xm:f>'Valores-Padrão'!$C$18:$C$26</xm:f>
          </x14:formula1>
          <xm:sqref>F10:F14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W108"/>
  <sheetViews>
    <sheetView showGridLines="0" topLeftCell="Y1" zoomScaleNormal="100" workbookViewId="0">
      <selection activeCell="AH7" sqref="AH7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28" width="13.5703125" style="3" customWidth="1"/>
    <col min="29" max="30" width="13.5703125" style="4" customWidth="1"/>
    <col min="31" max="33" width="13.5703125" style="3" customWidth="1"/>
    <col min="34" max="34" width="17.140625" style="3" customWidth="1"/>
    <col min="35" max="37" width="13.5703125" style="3" customWidth="1"/>
    <col min="38" max="38" width="25.7109375" style="3" customWidth="1"/>
    <col min="39" max="42" width="18.5703125" style="3" customWidth="1"/>
    <col min="43" max="46" width="11.28515625" style="3" customWidth="1"/>
    <col min="47" max="16384" width="9.140625" style="3"/>
  </cols>
  <sheetData>
    <row r="1" spans="2:49" ht="15.75" thickBot="1" x14ac:dyDescent="0.3"/>
    <row r="2" spans="2:49" x14ac:dyDescent="0.25">
      <c r="B2" s="136"/>
      <c r="C2" s="13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138"/>
      <c r="AD2" s="138"/>
      <c r="AE2" s="7"/>
      <c r="AF2" s="7"/>
      <c r="AG2" s="7"/>
      <c r="AH2" s="7"/>
      <c r="AI2" s="7"/>
      <c r="AJ2" s="7"/>
      <c r="AK2" s="8"/>
    </row>
    <row r="3" spans="2:49" ht="21" x14ac:dyDescent="0.25">
      <c r="B3" s="15"/>
      <c r="C3" s="633" t="s">
        <v>44</v>
      </c>
      <c r="D3" s="633"/>
      <c r="E3" s="633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K3" s="12"/>
    </row>
    <row r="4" spans="2:49" ht="50.25" customHeight="1" x14ac:dyDescent="0.25">
      <c r="B4" s="15"/>
      <c r="C4" s="634" t="s">
        <v>85</v>
      </c>
      <c r="D4" s="634"/>
      <c r="E4" s="634"/>
      <c r="F4" s="634"/>
      <c r="G4" s="634"/>
      <c r="H4" s="634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86"/>
      <c r="AD4" s="86"/>
      <c r="AE4" s="11"/>
      <c r="AF4" s="11"/>
      <c r="AG4" s="11"/>
      <c r="AH4" s="11"/>
      <c r="AK4" s="12"/>
    </row>
    <row r="5" spans="2:49" ht="38.25" customHeight="1" thickBot="1" x14ac:dyDescent="0.3">
      <c r="B5" s="15"/>
      <c r="C5" s="635" t="s">
        <v>46</v>
      </c>
      <c r="D5" s="635"/>
      <c r="E5" s="635"/>
      <c r="F5" s="139"/>
      <c r="G5" s="139"/>
      <c r="H5" s="139"/>
      <c r="I5" s="11"/>
      <c r="J5" s="11"/>
      <c r="K5" s="11"/>
      <c r="L5" s="11"/>
      <c r="M5" s="11"/>
      <c r="N5" s="11"/>
      <c r="O5" s="11"/>
      <c r="AK5" s="12"/>
      <c r="AL5" s="11"/>
      <c r="AM5" s="11"/>
      <c r="AN5" s="11"/>
      <c r="AO5" s="11"/>
      <c r="AP5" s="11"/>
    </row>
    <row r="6" spans="2:49" s="144" customFormat="1" ht="15" customHeight="1" thickBot="1" x14ac:dyDescent="0.3">
      <c r="B6" s="140"/>
      <c r="C6" s="141"/>
      <c r="D6" s="142"/>
      <c r="E6" s="142"/>
      <c r="F6" s="142"/>
      <c r="G6" s="142"/>
      <c r="H6" s="142"/>
      <c r="I6" s="643" t="s">
        <v>16</v>
      </c>
      <c r="J6" s="644"/>
      <c r="K6" s="644"/>
      <c r="L6" s="644"/>
      <c r="M6" s="644"/>
      <c r="N6" s="644"/>
      <c r="O6" s="644"/>
      <c r="P6" s="645"/>
      <c r="Q6" s="643" t="s">
        <v>19</v>
      </c>
      <c r="R6" s="644"/>
      <c r="S6" s="644"/>
      <c r="T6" s="644"/>
      <c r="U6" s="644"/>
      <c r="V6" s="644"/>
      <c r="W6" s="644"/>
      <c r="X6" s="644"/>
      <c r="Y6" s="644"/>
      <c r="Z6" s="644"/>
      <c r="AA6" s="644"/>
      <c r="AB6" s="644"/>
      <c r="AC6" s="644"/>
      <c r="AD6" s="644"/>
      <c r="AE6" s="645"/>
      <c r="AF6" s="612" t="s">
        <v>0</v>
      </c>
      <c r="AG6" s="613"/>
      <c r="AH6" s="613"/>
      <c r="AI6" s="613"/>
      <c r="AJ6" s="614"/>
      <c r="AK6" s="143"/>
      <c r="AL6" s="142"/>
      <c r="AM6" s="142"/>
      <c r="AN6" s="142"/>
      <c r="AO6" s="142"/>
      <c r="AP6" s="142"/>
    </row>
    <row r="7" spans="2:49" s="158" customFormat="1" ht="51.75" customHeight="1" thickBot="1" x14ac:dyDescent="0.3">
      <c r="B7" s="145"/>
      <c r="C7" s="146"/>
      <c r="D7" s="147"/>
      <c r="E7" s="147"/>
      <c r="F7" s="147"/>
      <c r="G7" s="148" t="s">
        <v>330</v>
      </c>
      <c r="H7" s="149" t="s">
        <v>18</v>
      </c>
      <c r="I7" s="623" t="s">
        <v>244</v>
      </c>
      <c r="J7" s="624"/>
      <c r="K7" s="624"/>
      <c r="L7" s="624"/>
      <c r="M7" s="624"/>
      <c r="N7" s="624"/>
      <c r="O7" s="150" t="s">
        <v>284</v>
      </c>
      <c r="P7" s="151" t="s">
        <v>248</v>
      </c>
      <c r="Q7" s="623" t="s">
        <v>253</v>
      </c>
      <c r="R7" s="624"/>
      <c r="S7" s="624"/>
      <c r="T7" s="624"/>
      <c r="U7" s="624"/>
      <c r="V7" s="624"/>
      <c r="W7" s="151" t="s">
        <v>161</v>
      </c>
      <c r="X7" s="152" t="s">
        <v>2</v>
      </c>
      <c r="Y7" s="625" t="s">
        <v>3</v>
      </c>
      <c r="Z7" s="625"/>
      <c r="AA7" s="152" t="s">
        <v>255</v>
      </c>
      <c r="AB7" s="153" t="s">
        <v>256</v>
      </c>
      <c r="AC7" s="154" t="s">
        <v>162</v>
      </c>
      <c r="AD7" s="155" t="s">
        <v>260</v>
      </c>
      <c r="AE7" s="156" t="s">
        <v>261</v>
      </c>
      <c r="AF7" s="157" t="s">
        <v>267</v>
      </c>
      <c r="AG7" s="154" t="s">
        <v>193</v>
      </c>
      <c r="AH7" s="562" t="s">
        <v>358</v>
      </c>
      <c r="AI7" s="152" t="s">
        <v>63</v>
      </c>
      <c r="AJ7" s="156" t="s">
        <v>1</v>
      </c>
      <c r="AK7" s="143"/>
      <c r="AR7" s="147"/>
      <c r="AS7" s="147"/>
      <c r="AT7" s="147"/>
      <c r="AU7" s="147"/>
      <c r="AV7" s="147"/>
      <c r="AW7" s="147"/>
    </row>
    <row r="8" spans="2:49" s="158" customFormat="1" ht="63" customHeight="1" x14ac:dyDescent="0.25">
      <c r="B8" s="145"/>
      <c r="C8" s="159" t="s">
        <v>12</v>
      </c>
      <c r="D8" s="160" t="s">
        <v>13</v>
      </c>
      <c r="E8" s="161" t="s">
        <v>336</v>
      </c>
      <c r="F8" s="160" t="s">
        <v>48</v>
      </c>
      <c r="G8" s="162" t="s">
        <v>178</v>
      </c>
      <c r="H8" s="163" t="s">
        <v>175</v>
      </c>
      <c r="I8" s="164" t="str">
        <f>'1. Identificação Ben. Oper.'!D34</f>
        <v>Energia Elétrica</v>
      </c>
      <c r="J8" s="165" t="str">
        <f>IF('1. Identificação Ben. Oper.'!E34="","",'1. Identificação Ben. Oper.'!E34)</f>
        <v/>
      </c>
      <c r="K8" s="165" t="str">
        <f>IF('1. Identificação Ben. Oper.'!F34="","",'1. Identificação Ben. Oper.'!F34)</f>
        <v/>
      </c>
      <c r="L8" s="165" t="str">
        <f>IF('1. Identificação Ben. Oper.'!G34="","",'1. Identificação Ben. Oper.'!G34)</f>
        <v/>
      </c>
      <c r="M8" s="165" t="str">
        <f>IF('1. Identificação Ben. Oper.'!H34="","",'1. Identificação Ben. Oper.'!H34)</f>
        <v/>
      </c>
      <c r="N8" s="165" t="s">
        <v>109</v>
      </c>
      <c r="O8" s="165" t="s">
        <v>4</v>
      </c>
      <c r="P8" s="166" t="s">
        <v>5</v>
      </c>
      <c r="Q8" s="164" t="str">
        <f t="shared" ref="Q8:V8" si="0">+I8</f>
        <v>Energia Elétrica</v>
      </c>
      <c r="R8" s="165" t="str">
        <f t="shared" si="0"/>
        <v/>
      </c>
      <c r="S8" s="165" t="str">
        <f t="shared" si="0"/>
        <v/>
      </c>
      <c r="T8" s="165" t="str">
        <f t="shared" si="0"/>
        <v/>
      </c>
      <c r="U8" s="165" t="str">
        <f t="shared" si="0"/>
        <v/>
      </c>
      <c r="V8" s="165" t="str">
        <f t="shared" si="0"/>
        <v>Total</v>
      </c>
      <c r="W8" s="166" t="s">
        <v>5</v>
      </c>
      <c r="X8" s="166" t="s">
        <v>6</v>
      </c>
      <c r="Y8" s="166" t="s">
        <v>254</v>
      </c>
      <c r="Z8" s="166" t="s">
        <v>4</v>
      </c>
      <c r="AA8" s="166" t="s">
        <v>7</v>
      </c>
      <c r="AB8" s="162" t="s">
        <v>5</v>
      </c>
      <c r="AC8" s="162" t="s">
        <v>146</v>
      </c>
      <c r="AD8" s="167" t="s">
        <v>259</v>
      </c>
      <c r="AE8" s="168" t="s">
        <v>163</v>
      </c>
      <c r="AF8" s="169" t="s">
        <v>146</v>
      </c>
      <c r="AG8" s="170" t="s">
        <v>146</v>
      </c>
      <c r="AH8" s="166" t="s">
        <v>146</v>
      </c>
      <c r="AI8" s="166" t="s">
        <v>146</v>
      </c>
      <c r="AJ8" s="168" t="s">
        <v>175</v>
      </c>
      <c r="AK8" s="143"/>
      <c r="AR8" s="147"/>
      <c r="AS8" s="87"/>
      <c r="AT8" s="147"/>
      <c r="AU8" s="147"/>
      <c r="AV8" s="147"/>
      <c r="AW8" s="147"/>
    </row>
    <row r="9" spans="2:49" s="158" customFormat="1" ht="36.75" customHeight="1" x14ac:dyDescent="0.25">
      <c r="B9" s="145"/>
      <c r="C9" s="628" t="s">
        <v>61</v>
      </c>
      <c r="D9" s="629"/>
      <c r="E9" s="171"/>
      <c r="F9" s="171"/>
      <c r="G9" s="171"/>
      <c r="H9" s="171"/>
      <c r="I9" s="172"/>
      <c r="J9" s="171"/>
      <c r="K9" s="171"/>
      <c r="L9" s="171"/>
      <c r="M9" s="171"/>
      <c r="N9" s="171"/>
      <c r="O9" s="171"/>
      <c r="P9" s="173"/>
      <c r="Q9" s="172"/>
      <c r="R9" s="171"/>
      <c r="S9" s="171"/>
      <c r="T9" s="171"/>
      <c r="U9" s="171"/>
      <c r="V9" s="171"/>
      <c r="W9" s="171"/>
      <c r="X9" s="171"/>
      <c r="Y9" s="171"/>
      <c r="Z9" s="171"/>
      <c r="AA9" s="171"/>
      <c r="AB9" s="171"/>
      <c r="AC9" s="171"/>
      <c r="AD9" s="171"/>
      <c r="AE9" s="173"/>
      <c r="AF9" s="172"/>
      <c r="AG9" s="171"/>
      <c r="AH9" s="171"/>
      <c r="AI9" s="171"/>
      <c r="AJ9" s="173"/>
      <c r="AK9" s="143"/>
      <c r="AR9" s="90"/>
      <c r="AS9" s="87"/>
      <c r="AT9" s="147"/>
      <c r="AU9" s="147"/>
      <c r="AV9" s="147"/>
      <c r="AW9" s="147"/>
    </row>
    <row r="10" spans="2:49" ht="30" customHeight="1" x14ac:dyDescent="0.25">
      <c r="B10" s="15"/>
      <c r="C10" s="174">
        <v>1</v>
      </c>
      <c r="D10" s="115"/>
      <c r="E10" s="96"/>
      <c r="F10" s="93"/>
      <c r="G10" s="175"/>
      <c r="H10" s="176" t="str">
        <f>IF(F10="","",VLOOKUP(F10,'Valores-Padrão'!$C$28:$F$30,4,FALSE))</f>
        <v/>
      </c>
      <c r="I10" s="117"/>
      <c r="J10" s="40"/>
      <c r="K10" s="40"/>
      <c r="L10" s="40"/>
      <c r="M10" s="40"/>
      <c r="N10" s="177">
        <f>+SUM(I10:M10)</f>
        <v>0</v>
      </c>
      <c r="O10" s="178">
        <f>+VLOOKUP($I$8,'Fatores de conversão'!$A$5:$I$13,6,FALSE)*I10+VLOOKUP($J$8,'Fatores de conversão'!$A$5:$I$13,6,FALSE)*J10+VLOOKUP($K$8,'Fatores de conversão'!$A$5:$I$13,6,FALSE)*K10+VLOOKUP($L$8,'Fatores de conversão'!$A$5:$I$13,6,FALSE)*L10+VLOOKUP($M$8,'Fatores de conversão'!$A$5:$I$13,6,FALSE)*M10</f>
        <v>0</v>
      </c>
      <c r="P10" s="179">
        <f>+SUMPRODUCT('1. Identificação Ben. Oper.'!$D$38:$H$38,I10:M10)</f>
        <v>0</v>
      </c>
      <c r="Q10" s="126"/>
      <c r="R10" s="127"/>
      <c r="S10" s="127"/>
      <c r="T10" s="127"/>
      <c r="U10" s="127"/>
      <c r="V10" s="177">
        <f>+SUM(Q10:U10)</f>
        <v>0</v>
      </c>
      <c r="W10" s="179">
        <f>+SUMPRODUCT('1. Identificação Ben. Oper.'!$D$38:$H$38,Q10:U10)</f>
        <v>0</v>
      </c>
      <c r="X10" s="180">
        <f>IF(N10=0,0,V10/N10)</f>
        <v>0</v>
      </c>
      <c r="Y10" s="181">
        <f>+VLOOKUP($Q$8,'Fatores de conversão'!$A$5:$I$13,3,FALSE)*Q10+VLOOKUP($R$8,'Fatores de conversão'!$A$5:$I$13,3,FALSE)*R10+VLOOKUP($S$8,'Fatores de conversão'!$A$5:$I$13,3,FALSE)*S10+VLOOKUP($T$8,'Fatores de conversão'!$A$5:$I$13,3,FALSE)*T10+VLOOKUP($U$8,'Fatores de conversão'!$A$5:$I$13,3,FALSE)*U10</f>
        <v>0</v>
      </c>
      <c r="Z10" s="181">
        <f>+VLOOKUP($Q$8,'Fatores de conversão'!$A$5:$I$13,6,FALSE)*Q10+VLOOKUP($R$8,'Fatores de conversão'!$A$5:$I$13,6,FALSE)*R10+VLOOKUP($S$8,'Fatores de conversão'!$A$5:$I$13,6,FALSE)*S10+VLOOKUP($T$8,'Fatores de conversão'!$A$5:$I$13,6,FALSE)*T10+VLOOKUP($U$8,'Fatores de conversão'!$A$5:$I$13,6,FALSE)*U10</f>
        <v>0</v>
      </c>
      <c r="AA10" s="181">
        <f>(VLOOKUP($Q$8,'Fatores de conversão'!$A$5:$I$13,9,FALSE)*Q10+VLOOKUP($R$8,'Fatores de conversão'!$A$5:$I$13,9,FALSE)*R10+VLOOKUP($S$8,'Fatores de conversão'!$A$5:$I$13,9,FALSE)*S10+VLOOKUP($T$8,'Fatores de conversão'!$A$5:$I$13,9,FALSE)*T10+VLOOKUP($U$8,'Fatores de conversão'!$A$5:$I$13,9,FALSE)*U10)/1000</f>
        <v>0</v>
      </c>
      <c r="AB10" s="30"/>
      <c r="AC10" s="30"/>
      <c r="AD10" s="130"/>
      <c r="AE10" s="182">
        <f>IF(OR(AC10="",AC10=0),0,IF(OR(AD10="",AD10=0),0,H10+1))</f>
        <v>0</v>
      </c>
      <c r="AF10" s="132"/>
      <c r="AG10" s="30"/>
      <c r="AH10" s="179" t="str">
        <f>IF(F10="","",VLOOKUP(F10,'Valores-Padrão'!$C$28:$F$30,3,FALSE)*G10*1000)</f>
        <v/>
      </c>
      <c r="AI10" s="179">
        <f>IF(AF10=0,0,IF(AF10&lt;(AH10),AF10+AG10,((AH10)+((AG10/AF10)*AH10))))</f>
        <v>0</v>
      </c>
      <c r="AJ10" s="183">
        <f>IF(W10=0,0,(AF10+AG10)/W10)</f>
        <v>0</v>
      </c>
      <c r="AK10" s="12"/>
      <c r="AR10" s="11"/>
      <c r="AS10" s="87"/>
      <c r="AT10" s="147"/>
      <c r="AU10" s="147"/>
      <c r="AV10" s="147"/>
      <c r="AW10" s="11"/>
    </row>
    <row r="11" spans="2:49" ht="30" customHeight="1" x14ac:dyDescent="0.25">
      <c r="B11" s="15"/>
      <c r="C11" s="174">
        <v>2</v>
      </c>
      <c r="D11" s="115"/>
      <c r="E11" s="96"/>
      <c r="F11" s="93"/>
      <c r="G11" s="175"/>
      <c r="H11" s="176" t="str">
        <f>IF(F11="","",VLOOKUP(F11,'Valores-Padrão'!$C$28:$F$30,4,FALSE))</f>
        <v/>
      </c>
      <c r="I11" s="117"/>
      <c r="J11" s="40"/>
      <c r="K11" s="40"/>
      <c r="L11" s="40"/>
      <c r="M11" s="40"/>
      <c r="N11" s="177">
        <f t="shared" ref="N11:N14" si="1">+SUM(I11:M11)</f>
        <v>0</v>
      </c>
      <c r="O11" s="178">
        <f>+VLOOKUP($I$8,'Fatores de conversão'!$A$5:$I$13,6,FALSE)*I11+VLOOKUP($J$8,'Fatores de conversão'!$A$5:$I$13,6,FALSE)*J11+VLOOKUP($K$8,'Fatores de conversão'!$A$5:$I$13,6,FALSE)*K11+VLOOKUP($L$8,'Fatores de conversão'!$A$5:$I$13,6,FALSE)*L11+VLOOKUP($M$8,'Fatores de conversão'!$A$5:$I$13,6,FALSE)*M11</f>
        <v>0</v>
      </c>
      <c r="P11" s="179">
        <f>+SUMPRODUCT('1. Identificação Ben. Oper.'!$D$38:$H$38,I11:M11)</f>
        <v>0</v>
      </c>
      <c r="Q11" s="126"/>
      <c r="R11" s="127"/>
      <c r="S11" s="127"/>
      <c r="T11" s="127"/>
      <c r="U11" s="127"/>
      <c r="V11" s="177">
        <f t="shared" ref="V11:V14" si="2">+SUM(Q11:U11)</f>
        <v>0</v>
      </c>
      <c r="W11" s="179">
        <f>+SUMPRODUCT('1. Identificação Ben. Oper.'!$D$38:$H$38,Q11:U11)</f>
        <v>0</v>
      </c>
      <c r="X11" s="180">
        <f>IF(N11=0,0,V11/N11)</f>
        <v>0</v>
      </c>
      <c r="Y11" s="181">
        <f>+VLOOKUP($Q$8,'Fatores de conversão'!$A$5:$I$13,3,FALSE)*Q11+VLOOKUP($R$8,'Fatores de conversão'!$A$5:$I$13,3,FALSE)*R11+VLOOKUP($S$8,'Fatores de conversão'!$A$5:$I$13,3,FALSE)*S11+VLOOKUP($T$8,'Fatores de conversão'!$A$5:$I$13,3,FALSE)*T11+VLOOKUP($U$8,'Fatores de conversão'!$A$5:$I$13,3,FALSE)*U11</f>
        <v>0</v>
      </c>
      <c r="Z11" s="181">
        <f>+VLOOKUP($Q$8,'Fatores de conversão'!$A$5:$I$13,6,FALSE)*Q11+VLOOKUP($R$8,'Fatores de conversão'!$A$5:$I$13,6,FALSE)*R11+VLOOKUP($S$8,'Fatores de conversão'!$A$5:$I$13,6,FALSE)*S11+VLOOKUP($T$8,'Fatores de conversão'!$A$5:$I$13,6,FALSE)*T11+VLOOKUP($U$8,'Fatores de conversão'!$A$5:$I$13,6,FALSE)*U11</f>
        <v>0</v>
      </c>
      <c r="AA11" s="181">
        <f>(VLOOKUP($Q$8,'Fatores de conversão'!$A$5:$I$13,9,FALSE)*Q11+VLOOKUP($R$8,'Fatores de conversão'!$A$5:$I$13,9,FALSE)*R11+VLOOKUP($S$8,'Fatores de conversão'!$A$5:$I$13,9,FALSE)*S11+VLOOKUP($T$8,'Fatores de conversão'!$A$5:$I$13,9,FALSE)*T11+VLOOKUP($U$8,'Fatores de conversão'!$A$5:$I$13,9,FALSE)*U11)/1000</f>
        <v>0</v>
      </c>
      <c r="AB11" s="30"/>
      <c r="AC11" s="30"/>
      <c r="AD11" s="130"/>
      <c r="AE11" s="182">
        <f>IF(OR(AC11="",AC11=0),0,IF(OR(AD11="",AD11=0),0,H11+1))</f>
        <v>0</v>
      </c>
      <c r="AF11" s="132"/>
      <c r="AG11" s="30"/>
      <c r="AH11" s="179" t="str">
        <f>IF(F11="","",VLOOKUP(F11,'Valores-Padrão'!$C$28:$F$30,3,FALSE)*G11*1000)</f>
        <v/>
      </c>
      <c r="AI11" s="179">
        <f t="shared" ref="AI11:AI20" si="3">IF(AF11=0,0,IF(AF11&lt;(AH11),AF11+AG11,((AH11)+((AG11/AF11)*AH11))))</f>
        <v>0</v>
      </c>
      <c r="AJ11" s="183">
        <f t="shared" ref="AJ11:AJ21" si="4">IF(W11=0,0,(AF11+AG11)/W11)</f>
        <v>0</v>
      </c>
      <c r="AK11" s="12"/>
      <c r="AR11" s="11"/>
      <c r="AS11" s="87"/>
      <c r="AT11" s="147"/>
      <c r="AU11" s="147"/>
      <c r="AV11" s="147"/>
      <c r="AW11" s="11"/>
    </row>
    <row r="12" spans="2:49" ht="30" customHeight="1" x14ac:dyDescent="0.25">
      <c r="B12" s="15"/>
      <c r="C12" s="174">
        <v>3</v>
      </c>
      <c r="D12" s="115"/>
      <c r="E12" s="96"/>
      <c r="F12" s="93"/>
      <c r="G12" s="175"/>
      <c r="H12" s="176" t="str">
        <f>IF(F12="","",VLOOKUP(F12,'Valores-Padrão'!$C$28:$F$30,4,FALSE))</f>
        <v/>
      </c>
      <c r="I12" s="117"/>
      <c r="J12" s="40"/>
      <c r="K12" s="40"/>
      <c r="L12" s="40"/>
      <c r="M12" s="40"/>
      <c r="N12" s="177">
        <f t="shared" si="1"/>
        <v>0</v>
      </c>
      <c r="O12" s="178">
        <f>+VLOOKUP($I$8,'Fatores de conversão'!$A$5:$I$13,6,FALSE)*I12+VLOOKUP($J$8,'Fatores de conversão'!$A$5:$I$13,6,FALSE)*J12+VLOOKUP($K$8,'Fatores de conversão'!$A$5:$I$13,6,FALSE)*K12+VLOOKUP($L$8,'Fatores de conversão'!$A$5:$I$13,6,FALSE)*L12+VLOOKUP($M$8,'Fatores de conversão'!$A$5:$I$13,6,FALSE)*M12</f>
        <v>0</v>
      </c>
      <c r="P12" s="179">
        <f>+SUMPRODUCT('1. Identificação Ben. Oper.'!$D$38:$H$38,I12:M12)</f>
        <v>0</v>
      </c>
      <c r="Q12" s="126"/>
      <c r="R12" s="127"/>
      <c r="S12" s="127"/>
      <c r="T12" s="127"/>
      <c r="U12" s="127"/>
      <c r="V12" s="177">
        <f t="shared" si="2"/>
        <v>0</v>
      </c>
      <c r="W12" s="179">
        <f>+SUMPRODUCT('1. Identificação Ben. Oper.'!$D$38:$H$38,Q12:U12)</f>
        <v>0</v>
      </c>
      <c r="X12" s="180">
        <f>IF(N12=0,0,V12/N12)</f>
        <v>0</v>
      </c>
      <c r="Y12" s="181">
        <f>+VLOOKUP($Q$8,'Fatores de conversão'!$A$5:$I$13,3,FALSE)*Q12+VLOOKUP($R$8,'Fatores de conversão'!$A$5:$I$13,3,FALSE)*R12+VLOOKUP($S$8,'Fatores de conversão'!$A$5:$I$13,3,FALSE)*S12+VLOOKUP($T$8,'Fatores de conversão'!$A$5:$I$13,3,FALSE)*T12+VLOOKUP($U$8,'Fatores de conversão'!$A$5:$I$13,3,FALSE)*U12</f>
        <v>0</v>
      </c>
      <c r="Z12" s="181">
        <f>+VLOOKUP($Q$8,'Fatores de conversão'!$A$5:$I$13,6,FALSE)*Q12+VLOOKUP($R$8,'Fatores de conversão'!$A$5:$I$13,6,FALSE)*R12+VLOOKUP($S$8,'Fatores de conversão'!$A$5:$I$13,6,FALSE)*S12+VLOOKUP($T$8,'Fatores de conversão'!$A$5:$I$13,6,FALSE)*T12+VLOOKUP($U$8,'Fatores de conversão'!$A$5:$I$13,6,FALSE)*U12</f>
        <v>0</v>
      </c>
      <c r="AA12" s="181">
        <f>(VLOOKUP($Q$8,'Fatores de conversão'!$A$5:$I$13,9,FALSE)*Q12+VLOOKUP($R$8,'Fatores de conversão'!$A$5:$I$13,9,FALSE)*R12+VLOOKUP($S$8,'Fatores de conversão'!$A$5:$I$13,9,FALSE)*S12+VLOOKUP($T$8,'Fatores de conversão'!$A$5:$I$13,9,FALSE)*T12+VLOOKUP($U$8,'Fatores de conversão'!$A$5:$I$13,9,FALSE)*U12)/1000</f>
        <v>0</v>
      </c>
      <c r="AB12" s="30"/>
      <c r="AC12" s="30"/>
      <c r="AD12" s="130"/>
      <c r="AE12" s="182">
        <f>IF(OR(AC12="",AC12=0),0,IF(OR(AD12="",AD12=0),0,H12+1))</f>
        <v>0</v>
      </c>
      <c r="AF12" s="132"/>
      <c r="AG12" s="30"/>
      <c r="AH12" s="179" t="str">
        <f>IF(F12="","",VLOOKUP(F12,'Valores-Padrão'!$C$28:$F$30,3,FALSE)*G12*1000)</f>
        <v/>
      </c>
      <c r="AI12" s="179">
        <f t="shared" si="3"/>
        <v>0</v>
      </c>
      <c r="AJ12" s="183">
        <f t="shared" si="4"/>
        <v>0</v>
      </c>
      <c r="AK12" s="12"/>
      <c r="AR12" s="11"/>
      <c r="AS12" s="87"/>
      <c r="AT12" s="147"/>
      <c r="AU12" s="147"/>
      <c r="AV12" s="147"/>
      <c r="AW12" s="11"/>
    </row>
    <row r="13" spans="2:49" ht="30" customHeight="1" x14ac:dyDescent="0.25">
      <c r="B13" s="15"/>
      <c r="C13" s="174">
        <v>4</v>
      </c>
      <c r="D13" s="115"/>
      <c r="E13" s="96"/>
      <c r="F13" s="93"/>
      <c r="G13" s="175"/>
      <c r="H13" s="176" t="str">
        <f>IF(F13="","",VLOOKUP(F13,'Valores-Padrão'!$C$28:$F$30,4,FALSE))</f>
        <v/>
      </c>
      <c r="I13" s="117"/>
      <c r="J13" s="40"/>
      <c r="K13" s="40"/>
      <c r="L13" s="40"/>
      <c r="M13" s="40"/>
      <c r="N13" s="177">
        <f t="shared" si="1"/>
        <v>0</v>
      </c>
      <c r="O13" s="178">
        <f>+VLOOKUP($I$8,'Fatores de conversão'!$A$5:$I$13,6,FALSE)*I13+VLOOKUP($J$8,'Fatores de conversão'!$A$5:$I$13,6,FALSE)*J13+VLOOKUP($K$8,'Fatores de conversão'!$A$5:$I$13,6,FALSE)*K13+VLOOKUP($L$8,'Fatores de conversão'!$A$5:$I$13,6,FALSE)*L13+VLOOKUP($M$8,'Fatores de conversão'!$A$5:$I$13,6,FALSE)*M13</f>
        <v>0</v>
      </c>
      <c r="P13" s="179">
        <f>+SUMPRODUCT('1. Identificação Ben. Oper.'!$D$38:$H$38,I13:M13)</f>
        <v>0</v>
      </c>
      <c r="Q13" s="126"/>
      <c r="R13" s="127"/>
      <c r="S13" s="127"/>
      <c r="T13" s="127"/>
      <c r="U13" s="127"/>
      <c r="V13" s="177">
        <f t="shared" si="2"/>
        <v>0</v>
      </c>
      <c r="W13" s="179">
        <f>+SUMPRODUCT('1. Identificação Ben. Oper.'!$D$38:$H$38,Q13:U13)</f>
        <v>0</v>
      </c>
      <c r="X13" s="180">
        <f>IF(N13=0,0,V13/N13)</f>
        <v>0</v>
      </c>
      <c r="Y13" s="181">
        <f>+VLOOKUP($Q$8,'Fatores de conversão'!$A$5:$I$13,3,FALSE)*Q13+VLOOKUP($R$8,'Fatores de conversão'!$A$5:$I$13,3,FALSE)*R13+VLOOKUP($S$8,'Fatores de conversão'!$A$5:$I$13,3,FALSE)*S13+VLOOKUP($T$8,'Fatores de conversão'!$A$5:$I$13,3,FALSE)*T13+VLOOKUP($U$8,'Fatores de conversão'!$A$5:$I$13,3,FALSE)*U13</f>
        <v>0</v>
      </c>
      <c r="Z13" s="181">
        <f>+VLOOKUP($Q$8,'Fatores de conversão'!$A$5:$I$13,6,FALSE)*Q13+VLOOKUP($R$8,'Fatores de conversão'!$A$5:$I$13,6,FALSE)*R13+VLOOKUP($S$8,'Fatores de conversão'!$A$5:$I$13,6,FALSE)*S13+VLOOKUP($T$8,'Fatores de conversão'!$A$5:$I$13,6,FALSE)*T13+VLOOKUP($U$8,'Fatores de conversão'!$A$5:$I$13,6,FALSE)*U13</f>
        <v>0</v>
      </c>
      <c r="AA13" s="181">
        <f>(VLOOKUP($Q$8,'Fatores de conversão'!$A$5:$I$13,9,FALSE)*Q13+VLOOKUP($R$8,'Fatores de conversão'!$A$5:$I$13,9,FALSE)*R13+VLOOKUP($S$8,'Fatores de conversão'!$A$5:$I$13,9,FALSE)*S13+VLOOKUP($T$8,'Fatores de conversão'!$A$5:$I$13,9,FALSE)*T13+VLOOKUP($U$8,'Fatores de conversão'!$A$5:$I$13,9,FALSE)*U13)/1000</f>
        <v>0</v>
      </c>
      <c r="AB13" s="30"/>
      <c r="AC13" s="30"/>
      <c r="AD13" s="130"/>
      <c r="AE13" s="182">
        <f>IF(OR(AC13="",AC13=0),0,IF(OR(AD13="",AD13=0),0,H13+1))</f>
        <v>0</v>
      </c>
      <c r="AF13" s="132"/>
      <c r="AG13" s="30"/>
      <c r="AH13" s="179" t="str">
        <f>IF(F13="","",VLOOKUP(F13,'Valores-Padrão'!$C$28:$F$30,3,FALSE)*G13*1000)</f>
        <v/>
      </c>
      <c r="AI13" s="179">
        <f t="shared" si="3"/>
        <v>0</v>
      </c>
      <c r="AJ13" s="183">
        <f t="shared" si="4"/>
        <v>0</v>
      </c>
      <c r="AK13" s="12"/>
      <c r="AR13" s="11"/>
      <c r="AS13" s="184"/>
      <c r="AT13" s="147"/>
      <c r="AU13" s="147"/>
      <c r="AV13" s="147"/>
      <c r="AW13" s="11"/>
    </row>
    <row r="14" spans="2:49" ht="30" customHeight="1" x14ac:dyDescent="0.25">
      <c r="B14" s="15"/>
      <c r="C14" s="174">
        <v>5</v>
      </c>
      <c r="D14" s="115"/>
      <c r="E14" s="96"/>
      <c r="F14" s="93"/>
      <c r="G14" s="175"/>
      <c r="H14" s="176" t="str">
        <f>IF(F14="","",VLOOKUP(F14,'Valores-Padrão'!$C$28:$F$30,4,FALSE))</f>
        <v/>
      </c>
      <c r="I14" s="117"/>
      <c r="J14" s="40"/>
      <c r="K14" s="40"/>
      <c r="L14" s="40"/>
      <c r="M14" s="40"/>
      <c r="N14" s="177">
        <f t="shared" si="1"/>
        <v>0</v>
      </c>
      <c r="O14" s="178">
        <f>+VLOOKUP($I$8,'Fatores de conversão'!$A$5:$I$13,6,FALSE)*I14+VLOOKUP($J$8,'Fatores de conversão'!$A$5:$I$13,6,FALSE)*J14+VLOOKUP($K$8,'Fatores de conversão'!$A$5:$I$13,6,FALSE)*K14+VLOOKUP($L$8,'Fatores de conversão'!$A$5:$I$13,6,FALSE)*L14+VLOOKUP($M$8,'Fatores de conversão'!$A$5:$I$13,6,FALSE)*M14</f>
        <v>0</v>
      </c>
      <c r="P14" s="179">
        <f>+SUMPRODUCT('1. Identificação Ben. Oper.'!$D$38:$H$38,I14:M14)</f>
        <v>0</v>
      </c>
      <c r="Q14" s="126"/>
      <c r="R14" s="127"/>
      <c r="S14" s="127"/>
      <c r="T14" s="127"/>
      <c r="U14" s="127"/>
      <c r="V14" s="177">
        <f t="shared" si="2"/>
        <v>0</v>
      </c>
      <c r="W14" s="179">
        <f>+SUMPRODUCT('1. Identificação Ben. Oper.'!$D$38:$H$38,Q14:U14)</f>
        <v>0</v>
      </c>
      <c r="X14" s="180">
        <f>IF(N14=0,0,V14/N14)</f>
        <v>0</v>
      </c>
      <c r="Y14" s="181">
        <f>+VLOOKUP($Q$8,'Fatores de conversão'!$A$5:$I$13,3,FALSE)*Q14+VLOOKUP($R$8,'Fatores de conversão'!$A$5:$I$13,3,FALSE)*R14+VLOOKUP($S$8,'Fatores de conversão'!$A$5:$I$13,3,FALSE)*S14+VLOOKUP($T$8,'Fatores de conversão'!$A$5:$I$13,3,FALSE)*T14+VLOOKUP($U$8,'Fatores de conversão'!$A$5:$I$13,3,FALSE)*U14</f>
        <v>0</v>
      </c>
      <c r="Z14" s="181">
        <f>+VLOOKUP($Q$8,'Fatores de conversão'!$A$5:$I$13,6,FALSE)*Q14+VLOOKUP($R$8,'Fatores de conversão'!$A$5:$I$13,6,FALSE)*R14+VLOOKUP($S$8,'Fatores de conversão'!$A$5:$I$13,6,FALSE)*S14+VLOOKUP($T$8,'Fatores de conversão'!$A$5:$I$13,6,FALSE)*T14+VLOOKUP($U$8,'Fatores de conversão'!$A$5:$I$13,6,FALSE)*U14</f>
        <v>0</v>
      </c>
      <c r="AA14" s="181">
        <f>(VLOOKUP($Q$8,'Fatores de conversão'!$A$5:$I$13,9,FALSE)*Q14+VLOOKUP($R$8,'Fatores de conversão'!$A$5:$I$13,9,FALSE)*R14+VLOOKUP($S$8,'Fatores de conversão'!$A$5:$I$13,9,FALSE)*S14+VLOOKUP($T$8,'Fatores de conversão'!$A$5:$I$13,9,FALSE)*T14+VLOOKUP($U$8,'Fatores de conversão'!$A$5:$I$13,9,FALSE)*U14)/1000</f>
        <v>0</v>
      </c>
      <c r="AB14" s="30"/>
      <c r="AC14" s="30"/>
      <c r="AD14" s="130"/>
      <c r="AE14" s="182">
        <f>IF(OR(AC14="",AC14=0),0,IF(OR(AD14="",AD14=0),0,H14+1))</f>
        <v>0</v>
      </c>
      <c r="AF14" s="132"/>
      <c r="AG14" s="30"/>
      <c r="AH14" s="179" t="str">
        <f>IF(F14="","",VLOOKUP(F14,'Valores-Padrão'!$C$28:$F$30,3,FALSE)*G14*1000)</f>
        <v/>
      </c>
      <c r="AI14" s="179">
        <f t="shared" si="3"/>
        <v>0</v>
      </c>
      <c r="AJ14" s="183">
        <f t="shared" si="4"/>
        <v>0</v>
      </c>
      <c r="AK14" s="12"/>
      <c r="AR14" s="11"/>
      <c r="AS14" s="184"/>
      <c r="AT14" s="147"/>
      <c r="AU14" s="147"/>
      <c r="AV14" s="147"/>
      <c r="AW14" s="11"/>
    </row>
    <row r="15" spans="2:49" ht="30" customHeight="1" x14ac:dyDescent="0.25">
      <c r="B15" s="15"/>
      <c r="C15" s="628" t="s">
        <v>62</v>
      </c>
      <c r="D15" s="629"/>
      <c r="E15" s="171"/>
      <c r="F15" s="171"/>
      <c r="G15" s="171"/>
      <c r="H15" s="171"/>
      <c r="I15" s="172"/>
      <c r="J15" s="171"/>
      <c r="K15" s="171"/>
      <c r="L15" s="171"/>
      <c r="M15" s="171"/>
      <c r="N15" s="171"/>
      <c r="O15" s="171"/>
      <c r="P15" s="173"/>
      <c r="Q15" s="172"/>
      <c r="R15" s="171"/>
      <c r="S15" s="171"/>
      <c r="T15" s="171"/>
      <c r="U15" s="171"/>
      <c r="V15" s="171"/>
      <c r="W15" s="171"/>
      <c r="X15" s="171"/>
      <c r="Y15" s="171"/>
      <c r="Z15" s="171"/>
      <c r="AA15" s="171"/>
      <c r="AB15" s="171"/>
      <c r="AC15" s="171"/>
      <c r="AD15" s="171"/>
      <c r="AE15" s="173"/>
      <c r="AF15" s="172"/>
      <c r="AG15" s="171"/>
      <c r="AH15" s="185"/>
      <c r="AI15" s="171"/>
      <c r="AJ15" s="173"/>
      <c r="AK15" s="12"/>
      <c r="AR15" s="11"/>
      <c r="AS15" s="184"/>
      <c r="AT15" s="147"/>
      <c r="AU15" s="147"/>
      <c r="AV15" s="147"/>
      <c r="AW15" s="11"/>
    </row>
    <row r="16" spans="2:49" ht="30" customHeight="1" x14ac:dyDescent="0.25">
      <c r="B16" s="15"/>
      <c r="C16" s="174">
        <v>6</v>
      </c>
      <c r="D16" s="115"/>
      <c r="E16" s="96"/>
      <c r="F16" s="93"/>
      <c r="G16" s="175"/>
      <c r="H16" s="118"/>
      <c r="I16" s="119"/>
      <c r="J16" s="118"/>
      <c r="K16" s="118"/>
      <c r="L16" s="118"/>
      <c r="M16" s="118"/>
      <c r="N16" s="177">
        <f>+SUM(I16:M16)</f>
        <v>0</v>
      </c>
      <c r="O16" s="178">
        <f>+VLOOKUP($I$8,'Fatores de conversão'!$A$5:$I$13,6,FALSE)*I16+VLOOKUP($J$8,'Fatores de conversão'!$A$5:$I$13,6,FALSE)*J16+VLOOKUP($K$8,'Fatores de conversão'!$A$5:$I$13,6,FALSE)*K16+VLOOKUP($L$8,'Fatores de conversão'!$A$5:$I$13,6,FALSE)*L16+VLOOKUP($M$8,'Fatores de conversão'!$A$5:$I$13,6,FALSE)*M16</f>
        <v>0</v>
      </c>
      <c r="P16" s="179">
        <f>+SUMPRODUCT('1. Identificação Ben. Oper.'!$D$38:$H$38,I16:M16)</f>
        <v>0</v>
      </c>
      <c r="Q16" s="126"/>
      <c r="R16" s="127"/>
      <c r="S16" s="127"/>
      <c r="T16" s="127"/>
      <c r="U16" s="127"/>
      <c r="V16" s="177">
        <f>+SUM(Q16:U16)</f>
        <v>0</v>
      </c>
      <c r="W16" s="179">
        <f>+SUMPRODUCT('1. Identificação Ben. Oper.'!$D$38:$H$38,Q16:U16)</f>
        <v>0</v>
      </c>
      <c r="X16" s="180">
        <f t="shared" ref="X16:X21" si="5">IF(N16=0,0,V16/N16)</f>
        <v>0</v>
      </c>
      <c r="Y16" s="181">
        <f>+VLOOKUP($Q$8,'Fatores de conversão'!$A$5:$I$13,3,FALSE)*Q16+VLOOKUP($R$8,'Fatores de conversão'!$A$5:$I$13,3,FALSE)*R16+VLOOKUP($S$8,'Fatores de conversão'!$A$5:$I$13,3,FALSE)*S16+VLOOKUP($T$8,'Fatores de conversão'!$A$5:$I$13,3,FALSE)*T16+VLOOKUP($U$8,'Fatores de conversão'!$A$5:$I$13,3,FALSE)*U16</f>
        <v>0</v>
      </c>
      <c r="Z16" s="181">
        <f>+VLOOKUP($Q$8,'Fatores de conversão'!$A$5:$I$13,6,FALSE)*Q16+VLOOKUP($R$8,'Fatores de conversão'!$A$5:$I$13,6,FALSE)*R16+VLOOKUP($S$8,'Fatores de conversão'!$A$5:$I$13,6,FALSE)*S16+VLOOKUP($T$8,'Fatores de conversão'!$A$5:$I$13,6,FALSE)*T16+VLOOKUP($U$8,'Fatores de conversão'!$A$5:$I$13,6,FALSE)*U16</f>
        <v>0</v>
      </c>
      <c r="AA16" s="181">
        <f>(VLOOKUP($Q$8,'Fatores de conversão'!$A$5:$I$13,9,FALSE)*Q16+VLOOKUP($R$8,'Fatores de conversão'!$A$5:$I$13,9,FALSE)*R16+VLOOKUP($S$8,'Fatores de conversão'!$A$5:$I$13,9,FALSE)*S16+VLOOKUP($T$8,'Fatores de conversão'!$A$5:$I$13,9,FALSE)*T16+VLOOKUP($U$8,'Fatores de conversão'!$A$5:$I$13,9,FALSE)*U16)/1000</f>
        <v>0</v>
      </c>
      <c r="AB16" s="30"/>
      <c r="AC16" s="30"/>
      <c r="AD16" s="130"/>
      <c r="AE16" s="182">
        <f>IF(OR(AC16="",AC16=0),0,IF(OR(AD16="",AD16=0),0,H16+1))</f>
        <v>0</v>
      </c>
      <c r="AF16" s="132"/>
      <c r="AG16" s="133"/>
      <c r="AH16" s="186" t="s">
        <v>269</v>
      </c>
      <c r="AI16" s="179">
        <f>IF(AF16=0,0,IF(AF16&lt;(AH16),AF16+AG16,((AH16)+((AG16/AF16)*AH16))))</f>
        <v>0</v>
      </c>
      <c r="AJ16" s="183">
        <f t="shared" si="4"/>
        <v>0</v>
      </c>
      <c r="AK16" s="12"/>
      <c r="AR16" s="11"/>
      <c r="AS16" s="184"/>
      <c r="AT16" s="147"/>
      <c r="AU16" s="147"/>
      <c r="AV16" s="147"/>
      <c r="AW16" s="11"/>
    </row>
    <row r="17" spans="2:49" ht="30" customHeight="1" x14ac:dyDescent="0.25">
      <c r="B17" s="15"/>
      <c r="C17" s="174">
        <v>7</v>
      </c>
      <c r="D17" s="115"/>
      <c r="E17" s="96"/>
      <c r="F17" s="93"/>
      <c r="G17" s="175"/>
      <c r="H17" s="118"/>
      <c r="I17" s="119"/>
      <c r="J17" s="118"/>
      <c r="K17" s="118"/>
      <c r="L17" s="118"/>
      <c r="M17" s="118"/>
      <c r="N17" s="177">
        <f t="shared" ref="N17:N20" si="6">+SUM(I17:M17)</f>
        <v>0</v>
      </c>
      <c r="O17" s="178">
        <f>+VLOOKUP($I$8,'Fatores de conversão'!$A$5:$I$13,6,FALSE)*I17+VLOOKUP($J$8,'Fatores de conversão'!$A$5:$I$13,6,FALSE)*J17+VLOOKUP($K$8,'Fatores de conversão'!$A$5:$I$13,6,FALSE)*K17+VLOOKUP($L$8,'Fatores de conversão'!$A$5:$I$13,6,FALSE)*L17+VLOOKUP($M$8,'Fatores de conversão'!$A$5:$I$13,6,FALSE)*M17</f>
        <v>0</v>
      </c>
      <c r="P17" s="179">
        <f>+SUMPRODUCT('1. Identificação Ben. Oper.'!$D$38:$H$38,I17:M17)</f>
        <v>0</v>
      </c>
      <c r="Q17" s="126"/>
      <c r="R17" s="127"/>
      <c r="S17" s="127"/>
      <c r="T17" s="127"/>
      <c r="U17" s="127"/>
      <c r="V17" s="177">
        <f t="shared" ref="V17:V20" si="7">+SUM(Q17:U17)</f>
        <v>0</v>
      </c>
      <c r="W17" s="179">
        <f>+SUMPRODUCT('1. Identificação Ben. Oper.'!$D$38:$H$38,Q17:U17)</f>
        <v>0</v>
      </c>
      <c r="X17" s="180">
        <f t="shared" si="5"/>
        <v>0</v>
      </c>
      <c r="Y17" s="181">
        <f>+VLOOKUP($Q$8,'Fatores de conversão'!$A$5:$I$13,3,FALSE)*Q17+VLOOKUP($R$8,'Fatores de conversão'!$A$5:$I$13,3,FALSE)*R17+VLOOKUP($S$8,'Fatores de conversão'!$A$5:$I$13,3,FALSE)*S17+VLOOKUP($T$8,'Fatores de conversão'!$A$5:$I$13,3,FALSE)*T17+VLOOKUP($U$8,'Fatores de conversão'!$A$5:$I$13,3,FALSE)*U17</f>
        <v>0</v>
      </c>
      <c r="Z17" s="181">
        <f>+VLOOKUP($Q$8,'Fatores de conversão'!$A$5:$I$13,6,FALSE)*Q17+VLOOKUP($R$8,'Fatores de conversão'!$A$5:$I$13,6,FALSE)*R17+VLOOKUP($S$8,'Fatores de conversão'!$A$5:$I$13,6,FALSE)*S17+VLOOKUP($T$8,'Fatores de conversão'!$A$5:$I$13,6,FALSE)*T17+VLOOKUP($U$8,'Fatores de conversão'!$A$5:$I$13,6,FALSE)*U17</f>
        <v>0</v>
      </c>
      <c r="AA17" s="181">
        <f>(VLOOKUP($Q$8,'Fatores de conversão'!$A$5:$I$13,9,FALSE)*Q17+VLOOKUP($R$8,'Fatores de conversão'!$A$5:$I$13,9,FALSE)*R17+VLOOKUP($S$8,'Fatores de conversão'!$A$5:$I$13,9,FALSE)*S17+VLOOKUP($T$8,'Fatores de conversão'!$A$5:$I$13,9,FALSE)*T17+VLOOKUP($U$8,'Fatores de conversão'!$A$5:$I$13,9,FALSE)*U17)/1000</f>
        <v>0</v>
      </c>
      <c r="AB17" s="30"/>
      <c r="AC17" s="30"/>
      <c r="AD17" s="130"/>
      <c r="AE17" s="182">
        <f>IF(OR(AC17="",AC17=0),0,IF(OR(AD17="",AD17=0),0,H17+1))</f>
        <v>0</v>
      </c>
      <c r="AF17" s="132"/>
      <c r="AG17" s="133"/>
      <c r="AH17" s="186" t="s">
        <v>269</v>
      </c>
      <c r="AI17" s="179">
        <f t="shared" si="3"/>
        <v>0</v>
      </c>
      <c r="AJ17" s="183">
        <f t="shared" si="4"/>
        <v>0</v>
      </c>
      <c r="AK17" s="12"/>
      <c r="AR17" s="11"/>
      <c r="AS17" s="184"/>
      <c r="AT17" s="147"/>
      <c r="AU17" s="147"/>
      <c r="AV17" s="147"/>
      <c r="AW17" s="11"/>
    </row>
    <row r="18" spans="2:49" ht="30" customHeight="1" x14ac:dyDescent="0.25">
      <c r="B18" s="15"/>
      <c r="C18" s="174">
        <v>8</v>
      </c>
      <c r="D18" s="115"/>
      <c r="E18" s="96"/>
      <c r="F18" s="93"/>
      <c r="G18" s="175"/>
      <c r="H18" s="118"/>
      <c r="I18" s="119"/>
      <c r="J18" s="118"/>
      <c r="K18" s="118"/>
      <c r="L18" s="118"/>
      <c r="M18" s="118"/>
      <c r="N18" s="177">
        <f t="shared" si="6"/>
        <v>0</v>
      </c>
      <c r="O18" s="178">
        <f>+VLOOKUP($I$8,'Fatores de conversão'!$A$5:$I$13,6,FALSE)*I18+VLOOKUP($J$8,'Fatores de conversão'!$A$5:$I$13,6,FALSE)*J18+VLOOKUP($K$8,'Fatores de conversão'!$A$5:$I$13,6,FALSE)*K18+VLOOKUP($L$8,'Fatores de conversão'!$A$5:$I$13,6,FALSE)*L18+VLOOKUP($M$8,'Fatores de conversão'!$A$5:$I$13,6,FALSE)*M18</f>
        <v>0</v>
      </c>
      <c r="P18" s="179">
        <f>+SUMPRODUCT('1. Identificação Ben. Oper.'!$D$38:$H$38,I18:M18)</f>
        <v>0</v>
      </c>
      <c r="Q18" s="126"/>
      <c r="R18" s="127"/>
      <c r="S18" s="127"/>
      <c r="T18" s="127"/>
      <c r="U18" s="127"/>
      <c r="V18" s="177">
        <f t="shared" si="7"/>
        <v>0</v>
      </c>
      <c r="W18" s="179">
        <f>+SUMPRODUCT('1. Identificação Ben. Oper.'!$D$38:$H$38,Q18:U18)</f>
        <v>0</v>
      </c>
      <c r="X18" s="180">
        <f t="shared" si="5"/>
        <v>0</v>
      </c>
      <c r="Y18" s="181">
        <f>+VLOOKUP($Q$8,'Fatores de conversão'!$A$5:$I$13,3,FALSE)*Q18+VLOOKUP($R$8,'Fatores de conversão'!$A$5:$I$13,3,FALSE)*R18+VLOOKUP($S$8,'Fatores de conversão'!$A$5:$I$13,3,FALSE)*S18+VLOOKUP($T$8,'Fatores de conversão'!$A$5:$I$13,3,FALSE)*T18+VLOOKUP($U$8,'Fatores de conversão'!$A$5:$I$13,3,FALSE)*U18</f>
        <v>0</v>
      </c>
      <c r="Z18" s="181">
        <f>+VLOOKUP($Q$8,'Fatores de conversão'!$A$5:$I$13,6,FALSE)*Q18+VLOOKUP($R$8,'Fatores de conversão'!$A$5:$I$13,6,FALSE)*R18+VLOOKUP($S$8,'Fatores de conversão'!$A$5:$I$13,6,FALSE)*S18+VLOOKUP($T$8,'Fatores de conversão'!$A$5:$I$13,6,FALSE)*T18+VLOOKUP($U$8,'Fatores de conversão'!$A$5:$I$13,6,FALSE)*U18</f>
        <v>0</v>
      </c>
      <c r="AA18" s="181">
        <f>(VLOOKUP($Q$8,'Fatores de conversão'!$A$5:$I$13,9,FALSE)*Q18+VLOOKUP($R$8,'Fatores de conversão'!$A$5:$I$13,9,FALSE)*R18+VLOOKUP($S$8,'Fatores de conversão'!$A$5:$I$13,9,FALSE)*S18+VLOOKUP($T$8,'Fatores de conversão'!$A$5:$I$13,9,FALSE)*T18+VLOOKUP($U$8,'Fatores de conversão'!$A$5:$I$13,9,FALSE)*U18)/1000</f>
        <v>0</v>
      </c>
      <c r="AB18" s="30"/>
      <c r="AC18" s="30"/>
      <c r="AD18" s="130"/>
      <c r="AE18" s="182">
        <f>IF(OR(AC18="",AC18=0),0,IF(OR(AD18="",AD18=0),0,H18+1))</f>
        <v>0</v>
      </c>
      <c r="AF18" s="132"/>
      <c r="AG18" s="133"/>
      <c r="AH18" s="186" t="s">
        <v>269</v>
      </c>
      <c r="AI18" s="179">
        <f t="shared" si="3"/>
        <v>0</v>
      </c>
      <c r="AJ18" s="183">
        <f t="shared" si="4"/>
        <v>0</v>
      </c>
      <c r="AK18" s="12"/>
      <c r="AR18" s="11"/>
      <c r="AS18" s="184"/>
      <c r="AT18" s="147"/>
      <c r="AU18" s="147"/>
      <c r="AV18" s="147"/>
      <c r="AW18" s="11"/>
    </row>
    <row r="19" spans="2:49" ht="30" customHeight="1" x14ac:dyDescent="0.25">
      <c r="B19" s="15"/>
      <c r="C19" s="174">
        <v>9</v>
      </c>
      <c r="D19" s="115"/>
      <c r="E19" s="96"/>
      <c r="F19" s="93"/>
      <c r="G19" s="175"/>
      <c r="H19" s="118"/>
      <c r="I19" s="119"/>
      <c r="J19" s="118"/>
      <c r="K19" s="118"/>
      <c r="L19" s="118"/>
      <c r="M19" s="118"/>
      <c r="N19" s="177">
        <f t="shared" si="6"/>
        <v>0</v>
      </c>
      <c r="O19" s="178">
        <f>+VLOOKUP($I$8,'Fatores de conversão'!$A$5:$I$13,6,FALSE)*I19+VLOOKUP($J$8,'Fatores de conversão'!$A$5:$I$13,6,FALSE)*J19+VLOOKUP($K$8,'Fatores de conversão'!$A$5:$I$13,6,FALSE)*K19+VLOOKUP($L$8,'Fatores de conversão'!$A$5:$I$13,6,FALSE)*L19+VLOOKUP($M$8,'Fatores de conversão'!$A$5:$I$13,6,FALSE)*M19</f>
        <v>0</v>
      </c>
      <c r="P19" s="179">
        <f>+SUMPRODUCT('1. Identificação Ben. Oper.'!$D$38:$H$38,I19:M19)</f>
        <v>0</v>
      </c>
      <c r="Q19" s="126"/>
      <c r="R19" s="127"/>
      <c r="S19" s="127"/>
      <c r="T19" s="127"/>
      <c r="U19" s="127"/>
      <c r="V19" s="177">
        <f t="shared" si="7"/>
        <v>0</v>
      </c>
      <c r="W19" s="179">
        <f>+SUMPRODUCT('1. Identificação Ben. Oper.'!$D$38:$H$38,Q19:U19)</f>
        <v>0</v>
      </c>
      <c r="X19" s="180">
        <f t="shared" si="5"/>
        <v>0</v>
      </c>
      <c r="Y19" s="181">
        <f>+VLOOKUP($Q$8,'Fatores de conversão'!$A$5:$I$13,3,FALSE)*Q19+VLOOKUP($R$8,'Fatores de conversão'!$A$5:$I$13,3,FALSE)*R19+VLOOKUP($S$8,'Fatores de conversão'!$A$5:$I$13,3,FALSE)*S19+VLOOKUP($T$8,'Fatores de conversão'!$A$5:$I$13,3,FALSE)*T19+VLOOKUP($U$8,'Fatores de conversão'!$A$5:$I$13,3,FALSE)*U19</f>
        <v>0</v>
      </c>
      <c r="Z19" s="181">
        <f>+VLOOKUP($Q$8,'Fatores de conversão'!$A$5:$I$13,6,FALSE)*Q19+VLOOKUP($R$8,'Fatores de conversão'!$A$5:$I$13,6,FALSE)*R19+VLOOKUP($S$8,'Fatores de conversão'!$A$5:$I$13,6,FALSE)*S19+VLOOKUP($T$8,'Fatores de conversão'!$A$5:$I$13,6,FALSE)*T19+VLOOKUP($U$8,'Fatores de conversão'!$A$5:$I$13,6,FALSE)*U19</f>
        <v>0</v>
      </c>
      <c r="AA19" s="181">
        <f>(VLOOKUP($Q$8,'Fatores de conversão'!$A$5:$I$13,9,FALSE)*Q19+VLOOKUP($R$8,'Fatores de conversão'!$A$5:$I$13,9,FALSE)*R19+VLOOKUP($S$8,'Fatores de conversão'!$A$5:$I$13,9,FALSE)*S19+VLOOKUP($T$8,'Fatores de conversão'!$A$5:$I$13,9,FALSE)*T19+VLOOKUP($U$8,'Fatores de conversão'!$A$5:$I$13,9,FALSE)*U19)/1000</f>
        <v>0</v>
      </c>
      <c r="AB19" s="30"/>
      <c r="AC19" s="30"/>
      <c r="AD19" s="130"/>
      <c r="AE19" s="182">
        <f>IF(OR(AC19="",AC19=0),0,IF(OR(AD19="",AD19=0),0,H19+1))</f>
        <v>0</v>
      </c>
      <c r="AF19" s="132"/>
      <c r="AG19" s="133"/>
      <c r="AH19" s="186" t="s">
        <v>269</v>
      </c>
      <c r="AI19" s="179">
        <f t="shared" si="3"/>
        <v>0</v>
      </c>
      <c r="AJ19" s="183">
        <f t="shared" si="4"/>
        <v>0</v>
      </c>
      <c r="AK19" s="12"/>
      <c r="AR19" s="11"/>
      <c r="AS19" s="184"/>
      <c r="AT19" s="147"/>
      <c r="AU19" s="147"/>
      <c r="AV19" s="147"/>
      <c r="AW19" s="11"/>
    </row>
    <row r="20" spans="2:49" ht="30" customHeight="1" thickBot="1" x14ac:dyDescent="0.3">
      <c r="B20" s="15"/>
      <c r="C20" s="187">
        <v>10</v>
      </c>
      <c r="D20" s="120"/>
      <c r="E20" s="121"/>
      <c r="F20" s="122"/>
      <c r="G20" s="188"/>
      <c r="H20" s="124"/>
      <c r="I20" s="125"/>
      <c r="J20" s="124"/>
      <c r="K20" s="124"/>
      <c r="L20" s="124"/>
      <c r="M20" s="124"/>
      <c r="N20" s="189">
        <f t="shared" si="6"/>
        <v>0</v>
      </c>
      <c r="O20" s="178">
        <f>+VLOOKUP($I$8,'Fatores de conversão'!$A$5:$I$13,6,FALSE)*I20+VLOOKUP($J$8,'Fatores de conversão'!$A$5:$I$13,6,FALSE)*J20+VLOOKUP($K$8,'Fatores de conversão'!$A$5:$I$13,6,FALSE)*K20+VLOOKUP($L$8,'Fatores de conversão'!$A$5:$I$13,6,FALSE)*L20+VLOOKUP($M$8,'Fatores de conversão'!$A$5:$I$13,6,FALSE)*M20</f>
        <v>0</v>
      </c>
      <c r="P20" s="179">
        <f>+SUMPRODUCT('1. Identificação Ben. Oper.'!$D$38:$H$38,I20:M20)</f>
        <v>0</v>
      </c>
      <c r="Q20" s="128"/>
      <c r="R20" s="129"/>
      <c r="S20" s="129"/>
      <c r="T20" s="129"/>
      <c r="U20" s="129"/>
      <c r="V20" s="189">
        <f t="shared" si="7"/>
        <v>0</v>
      </c>
      <c r="W20" s="179">
        <f>+SUMPRODUCT('1. Identificação Ben. Oper.'!$D$38:$H$38,Q20:U20)</f>
        <v>0</v>
      </c>
      <c r="X20" s="180">
        <f t="shared" si="5"/>
        <v>0</v>
      </c>
      <c r="Y20" s="181">
        <f>+VLOOKUP($Q$8,'Fatores de conversão'!$A$5:$I$13,3,FALSE)*Q20+VLOOKUP($R$8,'Fatores de conversão'!$A$5:$I$13,3,FALSE)*R20+VLOOKUP($S$8,'Fatores de conversão'!$A$5:$I$13,3,FALSE)*S20+VLOOKUP($T$8,'Fatores de conversão'!$A$5:$I$13,3,FALSE)*T20+VLOOKUP($U$8,'Fatores de conversão'!$A$5:$I$13,3,FALSE)*U20</f>
        <v>0</v>
      </c>
      <c r="Z20" s="181">
        <f>+VLOOKUP($Q$8,'Fatores de conversão'!$A$5:$I$13,6,FALSE)*Q20+VLOOKUP($R$8,'Fatores de conversão'!$A$5:$I$13,6,FALSE)*R20+VLOOKUP($S$8,'Fatores de conversão'!$A$5:$I$13,6,FALSE)*S20+VLOOKUP($T$8,'Fatores de conversão'!$A$5:$I$13,6,FALSE)*T20+VLOOKUP($U$8,'Fatores de conversão'!$A$5:$I$13,6,FALSE)*U20</f>
        <v>0</v>
      </c>
      <c r="AA20" s="181">
        <f>(VLOOKUP($Q$8,'Fatores de conversão'!$A$5:$I$13,9,FALSE)*Q20+VLOOKUP($R$8,'Fatores de conversão'!$A$5:$I$13,9,FALSE)*R20+VLOOKUP($S$8,'Fatores de conversão'!$A$5:$I$13,9,FALSE)*S20+VLOOKUP($T$8,'Fatores de conversão'!$A$5:$I$13,9,FALSE)*T20+VLOOKUP($U$8,'Fatores de conversão'!$A$5:$I$13,9,FALSE)*U20)/1000</f>
        <v>0</v>
      </c>
      <c r="AB20" s="131"/>
      <c r="AC20" s="131"/>
      <c r="AD20" s="130"/>
      <c r="AE20" s="182">
        <f>IF(OR(AC20="",AC20=0),0,IF(OR(AD20="",AD20=0),0,H20+1))</f>
        <v>0</v>
      </c>
      <c r="AF20" s="134"/>
      <c r="AG20" s="135"/>
      <c r="AH20" s="186" t="s">
        <v>269</v>
      </c>
      <c r="AI20" s="190">
        <f t="shared" si="3"/>
        <v>0</v>
      </c>
      <c r="AJ20" s="183">
        <f t="shared" si="4"/>
        <v>0</v>
      </c>
      <c r="AK20" s="12"/>
      <c r="AR20" s="11"/>
      <c r="AS20" s="184"/>
      <c r="AT20" s="147"/>
      <c r="AU20" s="147"/>
      <c r="AV20" s="147"/>
      <c r="AW20" s="11"/>
    </row>
    <row r="21" spans="2:49" ht="15.75" thickBot="1" x14ac:dyDescent="0.3">
      <c r="B21" s="15"/>
      <c r="C21" s="34"/>
      <c r="D21" s="11"/>
      <c r="E21" s="11"/>
      <c r="F21" s="11"/>
      <c r="G21" s="11"/>
      <c r="H21" s="11"/>
      <c r="I21" s="191">
        <f>SUM(I10:I20)</f>
        <v>0</v>
      </c>
      <c r="J21" s="192">
        <f t="shared" ref="J21:P21" si="8">SUM(J10:J20)</f>
        <v>0</v>
      </c>
      <c r="K21" s="192">
        <f t="shared" si="8"/>
        <v>0</v>
      </c>
      <c r="L21" s="192">
        <f t="shared" si="8"/>
        <v>0</v>
      </c>
      <c r="M21" s="192">
        <f t="shared" si="8"/>
        <v>0</v>
      </c>
      <c r="N21" s="192">
        <f t="shared" si="8"/>
        <v>0</v>
      </c>
      <c r="O21" s="193">
        <f t="shared" si="8"/>
        <v>0</v>
      </c>
      <c r="P21" s="194">
        <f t="shared" si="8"/>
        <v>0</v>
      </c>
      <c r="Q21" s="191">
        <f>SUM(Q10:Q20)</f>
        <v>0</v>
      </c>
      <c r="R21" s="192">
        <f t="shared" ref="R21:U21" si="9">SUM(R10:R20)</f>
        <v>0</v>
      </c>
      <c r="S21" s="192">
        <f t="shared" si="9"/>
        <v>0</v>
      </c>
      <c r="T21" s="192">
        <f t="shared" si="9"/>
        <v>0</v>
      </c>
      <c r="U21" s="192">
        <f t="shared" si="9"/>
        <v>0</v>
      </c>
      <c r="V21" s="192">
        <f>SUM(V10:V20)</f>
        <v>0</v>
      </c>
      <c r="W21" s="195">
        <f>SUM(W10:W20)</f>
        <v>0</v>
      </c>
      <c r="X21" s="196">
        <f t="shared" si="5"/>
        <v>0</v>
      </c>
      <c r="Y21" s="197">
        <f t="shared" ref="Y21:AC21" si="10">SUM(Y10:Y20)</f>
        <v>0</v>
      </c>
      <c r="Z21" s="197">
        <f t="shared" si="10"/>
        <v>0</v>
      </c>
      <c r="AA21" s="197">
        <f t="shared" si="10"/>
        <v>0</v>
      </c>
      <c r="AB21" s="195">
        <f t="shared" si="10"/>
        <v>0</v>
      </c>
      <c r="AC21" s="195">
        <f t="shared" si="10"/>
        <v>0</v>
      </c>
      <c r="AD21" s="198"/>
      <c r="AE21" s="198"/>
      <c r="AF21" s="199">
        <f>SUM(AF10:AF20)</f>
        <v>0</v>
      </c>
      <c r="AG21" s="200">
        <f t="shared" ref="AG21:AH21" si="11">SUM(AG10:AG20)</f>
        <v>0</v>
      </c>
      <c r="AH21" s="200">
        <f t="shared" si="11"/>
        <v>0</v>
      </c>
      <c r="AI21" s="200">
        <f>SUM(AI10:AI20)</f>
        <v>0</v>
      </c>
      <c r="AJ21" s="274">
        <f t="shared" si="4"/>
        <v>0</v>
      </c>
      <c r="AK21" s="12"/>
      <c r="AR21" s="86"/>
      <c r="AS21" s="184"/>
      <c r="AT21" s="147"/>
      <c r="AU21" s="147"/>
      <c r="AV21" s="147"/>
      <c r="AW21" s="11"/>
    </row>
    <row r="22" spans="2:49" s="1" customFormat="1" ht="30" customHeight="1" thickBot="1" x14ac:dyDescent="0.3">
      <c r="B22" s="9"/>
      <c r="C22" s="616" t="s">
        <v>296</v>
      </c>
      <c r="D22" s="617"/>
      <c r="E22" s="201">
        <f>AF21+AG21</f>
        <v>0</v>
      </c>
      <c r="F22" s="34"/>
      <c r="G22" s="34"/>
      <c r="H22" s="34"/>
      <c r="I22" s="34"/>
      <c r="J22" s="34"/>
      <c r="K22" s="34"/>
      <c r="L22" s="34"/>
      <c r="M22" s="141"/>
      <c r="N22" s="141"/>
      <c r="O22" s="34"/>
      <c r="P22" s="34"/>
      <c r="Q22" s="202"/>
      <c r="R22" s="33"/>
      <c r="S22" s="202"/>
      <c r="T22" s="141"/>
      <c r="U22" s="141"/>
      <c r="V22" s="141"/>
      <c r="W22" s="141"/>
      <c r="X22" s="141"/>
      <c r="Y22" s="141"/>
      <c r="Z22" s="141"/>
      <c r="AA22" s="141"/>
      <c r="AB22" s="202"/>
      <c r="AC22" s="141"/>
      <c r="AD22" s="34"/>
      <c r="AE22" s="34"/>
      <c r="AF22" s="34"/>
      <c r="AG22" s="34"/>
      <c r="AH22" s="34"/>
      <c r="AK22" s="203"/>
      <c r="AM22" s="147"/>
      <c r="AN22" s="147"/>
      <c r="AO22" s="147"/>
      <c r="AP22" s="34"/>
    </row>
    <row r="23" spans="2:49" ht="30" customHeight="1" thickBot="1" x14ac:dyDescent="0.3">
      <c r="B23" s="15"/>
      <c r="C23" s="616" t="s">
        <v>190</v>
      </c>
      <c r="D23" s="617"/>
      <c r="E23" s="201">
        <f>AI21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K23" s="12"/>
      <c r="AM23" s="147"/>
      <c r="AN23" s="147"/>
      <c r="AO23" s="147"/>
      <c r="AP23" s="11"/>
    </row>
    <row r="24" spans="2:49" x14ac:dyDescent="0.25">
      <c r="B24" s="15"/>
      <c r="C24" s="34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47"/>
      <c r="AJ24" s="158"/>
      <c r="AK24" s="143"/>
      <c r="AM24" s="11"/>
      <c r="AN24" s="147"/>
      <c r="AO24" s="147"/>
      <c r="AP24" s="11"/>
    </row>
    <row r="25" spans="2:49" ht="15.75" thickBot="1" x14ac:dyDescent="0.3">
      <c r="B25" s="15"/>
      <c r="C25" s="34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47"/>
      <c r="AJ25" s="158"/>
      <c r="AK25" s="143"/>
      <c r="AM25" s="11"/>
      <c r="AN25" s="147"/>
      <c r="AO25" s="147"/>
      <c r="AP25" s="11"/>
    </row>
    <row r="26" spans="2:49" ht="56.25" customHeight="1" thickBot="1" x14ac:dyDescent="0.3">
      <c r="B26" s="15"/>
      <c r="C26" s="204" t="s">
        <v>64</v>
      </c>
      <c r="D26" s="205"/>
      <c r="E26" s="205"/>
      <c r="F26" s="205"/>
      <c r="G26" s="205"/>
      <c r="H26" s="205"/>
      <c r="I26" s="618" t="s">
        <v>278</v>
      </c>
      <c r="J26" s="619"/>
      <c r="K26" s="620"/>
      <c r="L26" s="620"/>
      <c r="M26" s="620"/>
      <c r="N26" s="620"/>
      <c r="O26" s="620"/>
      <c r="P26" s="620"/>
      <c r="Q26" s="620"/>
      <c r="R26" s="620"/>
      <c r="S26" s="620"/>
      <c r="T26" s="620"/>
      <c r="U26" s="620"/>
      <c r="V26" s="620"/>
      <c r="W26" s="620"/>
      <c r="X26" s="620"/>
      <c r="Y26" s="620"/>
      <c r="Z26" s="620"/>
      <c r="AA26" s="620"/>
      <c r="AB26" s="620"/>
      <c r="AC26" s="620"/>
      <c r="AD26" s="620"/>
      <c r="AE26" s="620"/>
      <c r="AF26" s="620"/>
      <c r="AG26" s="620"/>
      <c r="AH26" s="621"/>
      <c r="AJ26" s="158"/>
      <c r="AK26" s="143"/>
      <c r="AM26" s="11"/>
      <c r="AN26" s="147"/>
      <c r="AO26" s="147"/>
      <c r="AP26" s="11"/>
    </row>
    <row r="27" spans="2:49" ht="15.75" thickBot="1" x14ac:dyDescent="0.3">
      <c r="B27" s="15"/>
      <c r="C27" s="206"/>
      <c r="D27" s="207"/>
      <c r="E27" s="207"/>
      <c r="F27" s="207"/>
      <c r="G27" s="208"/>
      <c r="H27" s="207"/>
      <c r="I27" s="636" t="s">
        <v>29</v>
      </c>
      <c r="J27" s="637"/>
      <c r="K27" s="637"/>
      <c r="L27" s="637"/>
      <c r="M27" s="637"/>
      <c r="N27" s="637"/>
      <c r="O27" s="637"/>
      <c r="P27" s="637"/>
      <c r="Q27" s="637"/>
      <c r="R27" s="637"/>
      <c r="S27" s="637"/>
      <c r="T27" s="637"/>
      <c r="U27" s="637"/>
      <c r="V27" s="637"/>
      <c r="W27" s="637"/>
      <c r="X27" s="637"/>
      <c r="Y27" s="637"/>
      <c r="Z27" s="637"/>
      <c r="AA27" s="637"/>
      <c r="AB27" s="637"/>
      <c r="AC27" s="637"/>
      <c r="AD27" s="637"/>
      <c r="AE27" s="637"/>
      <c r="AF27" s="637"/>
      <c r="AG27" s="637"/>
      <c r="AH27" s="209"/>
      <c r="AJ27" s="158"/>
      <c r="AK27" s="143"/>
      <c r="AM27" s="11"/>
      <c r="AN27" s="147"/>
      <c r="AO27" s="147"/>
      <c r="AP27" s="11"/>
    </row>
    <row r="28" spans="2:49" ht="28.5" customHeight="1" thickBot="1" x14ac:dyDescent="0.3">
      <c r="B28" s="15"/>
      <c r="C28" s="210" t="s">
        <v>65</v>
      </c>
      <c r="D28" s="211" t="s">
        <v>258</v>
      </c>
      <c r="E28" s="211" t="s">
        <v>257</v>
      </c>
      <c r="F28" s="211" t="s">
        <v>263</v>
      </c>
      <c r="G28" s="615" t="s">
        <v>164</v>
      </c>
      <c r="H28" s="615"/>
      <c r="I28" s="212">
        <v>1</v>
      </c>
      <c r="J28" s="212">
        <v>2</v>
      </c>
      <c r="K28" s="212">
        <v>3</v>
      </c>
      <c r="L28" s="212">
        <v>4</v>
      </c>
      <c r="M28" s="212">
        <v>5</v>
      </c>
      <c r="N28" s="212">
        <v>6</v>
      </c>
      <c r="O28" s="212">
        <v>7</v>
      </c>
      <c r="P28" s="212">
        <v>8</v>
      </c>
      <c r="Q28" s="212">
        <v>9</v>
      </c>
      <c r="R28" s="212">
        <v>10</v>
      </c>
      <c r="S28" s="212">
        <v>11</v>
      </c>
      <c r="T28" s="212">
        <v>12</v>
      </c>
      <c r="U28" s="212">
        <v>13</v>
      </c>
      <c r="V28" s="212">
        <v>14</v>
      </c>
      <c r="W28" s="212">
        <v>15</v>
      </c>
      <c r="X28" s="212">
        <v>16</v>
      </c>
      <c r="Y28" s="212">
        <v>17</v>
      </c>
      <c r="Z28" s="212">
        <v>18</v>
      </c>
      <c r="AA28" s="212">
        <v>19</v>
      </c>
      <c r="AB28" s="212">
        <v>20</v>
      </c>
      <c r="AC28" s="212">
        <v>21</v>
      </c>
      <c r="AD28" s="212">
        <v>22</v>
      </c>
      <c r="AE28" s="212">
        <v>23</v>
      </c>
      <c r="AF28" s="212">
        <v>24</v>
      </c>
      <c r="AG28" s="212">
        <v>25</v>
      </c>
      <c r="AH28" s="213" t="s">
        <v>66</v>
      </c>
      <c r="AJ28" s="158"/>
      <c r="AK28" s="143"/>
      <c r="AM28" s="11"/>
      <c r="AN28" s="11"/>
      <c r="AO28" s="11"/>
      <c r="AP28" s="11"/>
    </row>
    <row r="29" spans="2:49" ht="15.75" thickBot="1" x14ac:dyDescent="0.3">
      <c r="B29" s="15"/>
      <c r="C29" s="214">
        <f>C10</f>
        <v>1</v>
      </c>
      <c r="D29" s="215">
        <f>W10</f>
        <v>0</v>
      </c>
      <c r="E29" s="215">
        <f t="shared" ref="E29:F33" si="12">AB10</f>
        <v>0</v>
      </c>
      <c r="F29" s="215">
        <f t="shared" si="12"/>
        <v>0</v>
      </c>
      <c r="G29" s="215">
        <f>IF(D29="",0,D29-E29)</f>
        <v>0</v>
      </c>
      <c r="H29" s="216"/>
      <c r="I29" s="217">
        <f>IF($H10&gt;=25,$G29,IF(I$28&lt;=$H10,$G29,IF(I$28&lt;=($H10*($AD10+1)),$G29,0)))-IF($H10="",0,IF(I$28-1&lt;=($H10*$AD10),$F29,0))*IF(OR($AE10=0,$AE10&gt;25),0,IF(MOD(I$28,$H10)=0,1,0))</f>
        <v>0</v>
      </c>
      <c r="J29" s="217">
        <f t="shared" ref="J29:AG29" si="13">IF($H10&gt;=25,$G29,IF(J$28&lt;=$H10,$G29,IF(J$28&lt;=($H10*($AD10+1)),$G29,0)))-IF($H10="",0,IF(J$28-1&lt;=($H10*$AD10),$F29,0))*IF(OR($AE10=0,$AE10&gt;25),0,IF(MOD(J$28-1,$H10)=0,1,0))</f>
        <v>0</v>
      </c>
      <c r="K29" s="217">
        <f t="shared" si="13"/>
        <v>0</v>
      </c>
      <c r="L29" s="217">
        <f t="shared" si="13"/>
        <v>0</v>
      </c>
      <c r="M29" s="217">
        <f t="shared" si="13"/>
        <v>0</v>
      </c>
      <c r="N29" s="217">
        <f t="shared" si="13"/>
        <v>0</v>
      </c>
      <c r="O29" s="217">
        <f t="shared" si="13"/>
        <v>0</v>
      </c>
      <c r="P29" s="217">
        <f t="shared" si="13"/>
        <v>0</v>
      </c>
      <c r="Q29" s="217">
        <f t="shared" si="13"/>
        <v>0</v>
      </c>
      <c r="R29" s="217">
        <f t="shared" si="13"/>
        <v>0</v>
      </c>
      <c r="S29" s="217">
        <f t="shared" si="13"/>
        <v>0</v>
      </c>
      <c r="T29" s="217">
        <f t="shared" si="13"/>
        <v>0</v>
      </c>
      <c r="U29" s="217">
        <f t="shared" si="13"/>
        <v>0</v>
      </c>
      <c r="V29" s="217">
        <f t="shared" si="13"/>
        <v>0</v>
      </c>
      <c r="W29" s="217">
        <f t="shared" si="13"/>
        <v>0</v>
      </c>
      <c r="X29" s="217">
        <f t="shared" si="13"/>
        <v>0</v>
      </c>
      <c r="Y29" s="217">
        <f t="shared" si="13"/>
        <v>0</v>
      </c>
      <c r="Z29" s="217">
        <f t="shared" si="13"/>
        <v>0</v>
      </c>
      <c r="AA29" s="217">
        <f t="shared" si="13"/>
        <v>0</v>
      </c>
      <c r="AB29" s="217">
        <f t="shared" si="13"/>
        <v>0</v>
      </c>
      <c r="AC29" s="217">
        <f t="shared" si="13"/>
        <v>0</v>
      </c>
      <c r="AD29" s="217">
        <f t="shared" si="13"/>
        <v>0</v>
      </c>
      <c r="AE29" s="217">
        <f t="shared" si="13"/>
        <v>0</v>
      </c>
      <c r="AF29" s="217">
        <f t="shared" si="13"/>
        <v>0</v>
      </c>
      <c r="AG29" s="217">
        <f t="shared" si="13"/>
        <v>0</v>
      </c>
      <c r="AH29" s="218">
        <f t="shared" ref="AH29:AH38" si="14">SUM(I29:AG29)</f>
        <v>0</v>
      </c>
      <c r="AJ29" s="158"/>
      <c r="AK29" s="143"/>
    </row>
    <row r="30" spans="2:49" ht="15.75" thickBot="1" x14ac:dyDescent="0.3">
      <c r="B30" s="15"/>
      <c r="C30" s="214">
        <f>C11</f>
        <v>2</v>
      </c>
      <c r="D30" s="215">
        <f>W11</f>
        <v>0</v>
      </c>
      <c r="E30" s="215">
        <f t="shared" si="12"/>
        <v>0</v>
      </c>
      <c r="F30" s="215">
        <f t="shared" si="12"/>
        <v>0</v>
      </c>
      <c r="G30" s="215">
        <f t="shared" ref="G30:G38" si="15">IF(D30="",0,D30-E30)</f>
        <v>0</v>
      </c>
      <c r="H30" s="219"/>
      <c r="I30" s="217">
        <f>IF($H11&gt;=25,$G30,IF(I$28&lt;=$H11,$G30,IF(I$28&lt;=($H11*($AD11+1)),$G30,0)))-IF($H11="",0,IF(I$28-1&lt;=($H11*$AD11),$F30,0))*IF(OR($AE11=0,$AE11&gt;25),0,IF(MOD(I$28,$H11)=0,1,0))</f>
        <v>0</v>
      </c>
      <c r="J30" s="217">
        <f t="shared" ref="J30:AG30" si="16">IF($H11&gt;=25,$G30,IF(J$28&lt;=$H11,$G30,IF(J$28&lt;=($H11*($AD11+1)),$G30,0)))-IF($H11="",0,IF(J$28-1&lt;=($H11*$AD11),$F30,0))*IF(OR($AE11=0,$AE11&gt;25),0,IF(MOD(J$28-1,$H11)=0,1,0))</f>
        <v>0</v>
      </c>
      <c r="K30" s="217">
        <f t="shared" si="16"/>
        <v>0</v>
      </c>
      <c r="L30" s="217">
        <f t="shared" si="16"/>
        <v>0</v>
      </c>
      <c r="M30" s="217">
        <f t="shared" si="16"/>
        <v>0</v>
      </c>
      <c r="N30" s="217">
        <f t="shared" si="16"/>
        <v>0</v>
      </c>
      <c r="O30" s="217">
        <f t="shared" si="16"/>
        <v>0</v>
      </c>
      <c r="P30" s="217">
        <f t="shared" si="16"/>
        <v>0</v>
      </c>
      <c r="Q30" s="217">
        <f t="shared" si="16"/>
        <v>0</v>
      </c>
      <c r="R30" s="217">
        <f t="shared" si="16"/>
        <v>0</v>
      </c>
      <c r="S30" s="217">
        <f t="shared" si="16"/>
        <v>0</v>
      </c>
      <c r="T30" s="217">
        <f t="shared" si="16"/>
        <v>0</v>
      </c>
      <c r="U30" s="217">
        <f t="shared" si="16"/>
        <v>0</v>
      </c>
      <c r="V30" s="217">
        <f t="shared" si="16"/>
        <v>0</v>
      </c>
      <c r="W30" s="217">
        <f t="shared" si="16"/>
        <v>0</v>
      </c>
      <c r="X30" s="217">
        <f t="shared" si="16"/>
        <v>0</v>
      </c>
      <c r="Y30" s="217">
        <f t="shared" si="16"/>
        <v>0</v>
      </c>
      <c r="Z30" s="217">
        <f t="shared" si="16"/>
        <v>0</v>
      </c>
      <c r="AA30" s="217">
        <f t="shared" si="16"/>
        <v>0</v>
      </c>
      <c r="AB30" s="217">
        <f t="shared" si="16"/>
        <v>0</v>
      </c>
      <c r="AC30" s="217">
        <f t="shared" si="16"/>
        <v>0</v>
      </c>
      <c r="AD30" s="217">
        <f t="shared" si="16"/>
        <v>0</v>
      </c>
      <c r="AE30" s="217">
        <f t="shared" si="16"/>
        <v>0</v>
      </c>
      <c r="AF30" s="217">
        <f t="shared" si="16"/>
        <v>0</v>
      </c>
      <c r="AG30" s="217">
        <f t="shared" si="16"/>
        <v>0</v>
      </c>
      <c r="AH30" s="218">
        <f t="shared" si="14"/>
        <v>0</v>
      </c>
      <c r="AJ30" s="158"/>
      <c r="AK30" s="143"/>
    </row>
    <row r="31" spans="2:49" ht="15.75" thickBot="1" x14ac:dyDescent="0.3">
      <c r="B31" s="15"/>
      <c r="C31" s="214">
        <f>C12</f>
        <v>3</v>
      </c>
      <c r="D31" s="215">
        <f>W12</f>
        <v>0</v>
      </c>
      <c r="E31" s="215">
        <f t="shared" si="12"/>
        <v>0</v>
      </c>
      <c r="F31" s="215">
        <f t="shared" si="12"/>
        <v>0</v>
      </c>
      <c r="G31" s="215">
        <f t="shared" si="15"/>
        <v>0</v>
      </c>
      <c r="H31" s="219"/>
      <c r="I31" s="217">
        <f>IF($H12&gt;=25,$G31,IF(I$28&lt;=$H12,$G31,IF(I$28&lt;=($H12*($AD12+1)),$G31,0)))-IF($H12="",0,IF(I$28-1&lt;=($H12*$AD12),$F31,0))*IF(OR($AE12=0,$AE12&gt;25),0,IF(MOD(I$28,$H12)=0,1,0))</f>
        <v>0</v>
      </c>
      <c r="J31" s="217">
        <f t="shared" ref="J31:AG31" si="17">IF($H12&gt;=25,$G31,IF(J$28&lt;=$H12,$G31,IF(J$28&lt;=($H12*($AD12+1)),$G31,0)))-IF($H12="",0,IF(J$28-1&lt;=($H12*$AD12),$F31,0))*IF(OR($AE12=0,$AE12&gt;25),0,IF(MOD(J$28-1,$H12)=0,1,0))</f>
        <v>0</v>
      </c>
      <c r="K31" s="217">
        <f t="shared" si="17"/>
        <v>0</v>
      </c>
      <c r="L31" s="217">
        <f t="shared" si="17"/>
        <v>0</v>
      </c>
      <c r="M31" s="217">
        <f t="shared" si="17"/>
        <v>0</v>
      </c>
      <c r="N31" s="217">
        <f t="shared" si="17"/>
        <v>0</v>
      </c>
      <c r="O31" s="217">
        <f t="shared" si="17"/>
        <v>0</v>
      </c>
      <c r="P31" s="217">
        <f t="shared" si="17"/>
        <v>0</v>
      </c>
      <c r="Q31" s="217">
        <f t="shared" si="17"/>
        <v>0</v>
      </c>
      <c r="R31" s="217">
        <f t="shared" si="17"/>
        <v>0</v>
      </c>
      <c r="S31" s="217">
        <f t="shared" si="17"/>
        <v>0</v>
      </c>
      <c r="T31" s="217">
        <f t="shared" si="17"/>
        <v>0</v>
      </c>
      <c r="U31" s="217">
        <f t="shared" si="17"/>
        <v>0</v>
      </c>
      <c r="V31" s="217">
        <f t="shared" si="17"/>
        <v>0</v>
      </c>
      <c r="W31" s="217">
        <f t="shared" si="17"/>
        <v>0</v>
      </c>
      <c r="X31" s="217">
        <f t="shared" si="17"/>
        <v>0</v>
      </c>
      <c r="Y31" s="217">
        <f t="shared" si="17"/>
        <v>0</v>
      </c>
      <c r="Z31" s="217">
        <f t="shared" si="17"/>
        <v>0</v>
      </c>
      <c r="AA31" s="217">
        <f t="shared" si="17"/>
        <v>0</v>
      </c>
      <c r="AB31" s="217">
        <f t="shared" si="17"/>
        <v>0</v>
      </c>
      <c r="AC31" s="217">
        <f t="shared" si="17"/>
        <v>0</v>
      </c>
      <c r="AD31" s="217">
        <f t="shared" si="17"/>
        <v>0</v>
      </c>
      <c r="AE31" s="217">
        <f t="shared" si="17"/>
        <v>0</v>
      </c>
      <c r="AF31" s="217">
        <f t="shared" si="17"/>
        <v>0</v>
      </c>
      <c r="AG31" s="217">
        <f t="shared" si="17"/>
        <v>0</v>
      </c>
      <c r="AH31" s="218">
        <f t="shared" si="14"/>
        <v>0</v>
      </c>
      <c r="AJ31" s="158"/>
      <c r="AK31" s="143"/>
    </row>
    <row r="32" spans="2:49" ht="15.75" thickBot="1" x14ac:dyDescent="0.3">
      <c r="B32" s="15"/>
      <c r="C32" s="214">
        <f>C13</f>
        <v>4</v>
      </c>
      <c r="D32" s="215">
        <f>W13</f>
        <v>0</v>
      </c>
      <c r="E32" s="215">
        <f t="shared" si="12"/>
        <v>0</v>
      </c>
      <c r="F32" s="215">
        <f t="shared" si="12"/>
        <v>0</v>
      </c>
      <c r="G32" s="215">
        <f t="shared" si="15"/>
        <v>0</v>
      </c>
      <c r="H32" s="219"/>
      <c r="I32" s="217">
        <f>IF($H13&gt;=25,$G32,IF(I$28&lt;=$H13,$G32,IF(I$28&lt;=($H13*($AD13+1)),$G32,0)))-IF($H13="",0,IF(I$28-1&lt;=($H13*$AD13),$F32,0))*IF(OR($AE13=0,$AE13&gt;25),0,IF(MOD(I$28,$H13)=0,1,0))</f>
        <v>0</v>
      </c>
      <c r="J32" s="217">
        <f t="shared" ref="J32:AG32" si="18">IF($H13&gt;=25,$G32,IF(J$28&lt;=$H13,$G32,IF(J$28&lt;=($H13*($AD13+1)),$G32,0)))-IF($H13="",0,IF(J$28-1&lt;=($H13*$AD13),$F32,0))*IF(OR($AE13=0,$AE13&gt;25),0,IF(MOD(J$28-1,$H13)=0,1,0))</f>
        <v>0</v>
      </c>
      <c r="K32" s="217">
        <f t="shared" si="18"/>
        <v>0</v>
      </c>
      <c r="L32" s="217">
        <f t="shared" si="18"/>
        <v>0</v>
      </c>
      <c r="M32" s="217">
        <f t="shared" si="18"/>
        <v>0</v>
      </c>
      <c r="N32" s="217">
        <f t="shared" si="18"/>
        <v>0</v>
      </c>
      <c r="O32" s="217">
        <f t="shared" si="18"/>
        <v>0</v>
      </c>
      <c r="P32" s="217">
        <f t="shared" si="18"/>
        <v>0</v>
      </c>
      <c r="Q32" s="217">
        <f t="shared" si="18"/>
        <v>0</v>
      </c>
      <c r="R32" s="217">
        <f t="shared" si="18"/>
        <v>0</v>
      </c>
      <c r="S32" s="217">
        <f t="shared" si="18"/>
        <v>0</v>
      </c>
      <c r="T32" s="217">
        <f t="shared" si="18"/>
        <v>0</v>
      </c>
      <c r="U32" s="217">
        <f t="shared" si="18"/>
        <v>0</v>
      </c>
      <c r="V32" s="217">
        <f t="shared" si="18"/>
        <v>0</v>
      </c>
      <c r="W32" s="217">
        <f t="shared" si="18"/>
        <v>0</v>
      </c>
      <c r="X32" s="217">
        <f t="shared" si="18"/>
        <v>0</v>
      </c>
      <c r="Y32" s="217">
        <f t="shared" si="18"/>
        <v>0</v>
      </c>
      <c r="Z32" s="217">
        <f t="shared" si="18"/>
        <v>0</v>
      </c>
      <c r="AA32" s="217">
        <f t="shared" si="18"/>
        <v>0</v>
      </c>
      <c r="AB32" s="217">
        <f t="shared" si="18"/>
        <v>0</v>
      </c>
      <c r="AC32" s="217">
        <f t="shared" si="18"/>
        <v>0</v>
      </c>
      <c r="AD32" s="217">
        <f t="shared" si="18"/>
        <v>0</v>
      </c>
      <c r="AE32" s="217">
        <f t="shared" si="18"/>
        <v>0</v>
      </c>
      <c r="AF32" s="217">
        <f t="shared" si="18"/>
        <v>0</v>
      </c>
      <c r="AG32" s="217">
        <f t="shared" si="18"/>
        <v>0</v>
      </c>
      <c r="AH32" s="218">
        <f t="shared" si="14"/>
        <v>0</v>
      </c>
      <c r="AJ32" s="158"/>
      <c r="AK32" s="143"/>
    </row>
    <row r="33" spans="2:37" ht="15.75" thickBot="1" x14ac:dyDescent="0.3">
      <c r="B33" s="15"/>
      <c r="C33" s="214">
        <f>C14</f>
        <v>5</v>
      </c>
      <c r="D33" s="215">
        <f>W14</f>
        <v>0</v>
      </c>
      <c r="E33" s="215">
        <f t="shared" si="12"/>
        <v>0</v>
      </c>
      <c r="F33" s="215">
        <f t="shared" si="12"/>
        <v>0</v>
      </c>
      <c r="G33" s="215">
        <f t="shared" si="15"/>
        <v>0</v>
      </c>
      <c r="H33" s="219"/>
      <c r="I33" s="217">
        <f>IF($H14&gt;=25,$G33,IF(I$28&lt;=$H14,$G33,IF(I$28&lt;=($H14*($AD14+1)),$G33,0)))-IF($H14="",0,IF(I$28-1&lt;=($H14*$AD14),$F33,0))*IF(OR($AE14=0,$AE14&gt;25),0,IF(MOD(I$28,$H14)=0,1,0))</f>
        <v>0</v>
      </c>
      <c r="J33" s="217">
        <f t="shared" ref="J33:AG33" si="19">IF($H14&gt;=25,$G33,IF(J$28&lt;=$H14,$G33,IF(J$28&lt;=($H14*($AD14+1)),$G33,0)))-IF($H14="",0,IF(J$28-1&lt;=($H14*$AD14),$F33,0))*IF(OR($AE14=0,$AE14&gt;25),0,IF(MOD(J$28-1,$H14)=0,1,0))</f>
        <v>0</v>
      </c>
      <c r="K33" s="217">
        <f t="shared" si="19"/>
        <v>0</v>
      </c>
      <c r="L33" s="217">
        <f t="shared" si="19"/>
        <v>0</v>
      </c>
      <c r="M33" s="217">
        <f t="shared" si="19"/>
        <v>0</v>
      </c>
      <c r="N33" s="217">
        <f t="shared" si="19"/>
        <v>0</v>
      </c>
      <c r="O33" s="217">
        <f t="shared" si="19"/>
        <v>0</v>
      </c>
      <c r="P33" s="217">
        <f t="shared" si="19"/>
        <v>0</v>
      </c>
      <c r="Q33" s="217">
        <f t="shared" si="19"/>
        <v>0</v>
      </c>
      <c r="R33" s="217">
        <f t="shared" si="19"/>
        <v>0</v>
      </c>
      <c r="S33" s="217">
        <f t="shared" si="19"/>
        <v>0</v>
      </c>
      <c r="T33" s="217">
        <f t="shared" si="19"/>
        <v>0</v>
      </c>
      <c r="U33" s="217">
        <f t="shared" si="19"/>
        <v>0</v>
      </c>
      <c r="V33" s="217">
        <f t="shared" si="19"/>
        <v>0</v>
      </c>
      <c r="W33" s="217">
        <f t="shared" si="19"/>
        <v>0</v>
      </c>
      <c r="X33" s="217">
        <f t="shared" si="19"/>
        <v>0</v>
      </c>
      <c r="Y33" s="217">
        <f t="shared" si="19"/>
        <v>0</v>
      </c>
      <c r="Z33" s="217">
        <f t="shared" si="19"/>
        <v>0</v>
      </c>
      <c r="AA33" s="217">
        <f t="shared" si="19"/>
        <v>0</v>
      </c>
      <c r="AB33" s="217">
        <f t="shared" si="19"/>
        <v>0</v>
      </c>
      <c r="AC33" s="217">
        <f t="shared" si="19"/>
        <v>0</v>
      </c>
      <c r="AD33" s="217">
        <f t="shared" si="19"/>
        <v>0</v>
      </c>
      <c r="AE33" s="217">
        <f t="shared" si="19"/>
        <v>0</v>
      </c>
      <c r="AF33" s="217">
        <f t="shared" si="19"/>
        <v>0</v>
      </c>
      <c r="AG33" s="217">
        <f t="shared" si="19"/>
        <v>0</v>
      </c>
      <c r="AH33" s="218">
        <f t="shared" si="14"/>
        <v>0</v>
      </c>
      <c r="AJ33" s="158"/>
      <c r="AK33" s="143"/>
    </row>
    <row r="34" spans="2:37" ht="15.75" thickBot="1" x14ac:dyDescent="0.3">
      <c r="B34" s="15"/>
      <c r="C34" s="214">
        <f>C16</f>
        <v>6</v>
      </c>
      <c r="D34" s="220">
        <f>W16</f>
        <v>0</v>
      </c>
      <c r="E34" s="220">
        <f t="shared" ref="E34:F38" si="20">AB16</f>
        <v>0</v>
      </c>
      <c r="F34" s="220">
        <f t="shared" si="20"/>
        <v>0</v>
      </c>
      <c r="G34" s="215">
        <f t="shared" si="15"/>
        <v>0</v>
      </c>
      <c r="H34" s="221"/>
      <c r="I34" s="217">
        <f>IF($H16&gt;=25,$G34,IF(I$28&lt;=$H16,$G34,IF(I$28&lt;=($H16*($AD16+1)),$G34,0)))-IF(I$28-1&lt;=($H16*$AD16),$F34,0)*IF(OR($AE16=0,$AE16&gt;25),0,IF(MOD(I$28,$H16)=0,1,0))</f>
        <v>0</v>
      </c>
      <c r="J34" s="217">
        <f t="shared" ref="J34:AG34" si="21">IF($H16&gt;=25,$G34,IF(J$28&lt;=$H16,$G34,IF(J$28&lt;=($H16*($AD16+1)),$G34,0)))-IF(J$28-1&lt;=($H16*$AD16),$F34,0)*IF(OR($AE16=0,$AE16&gt;25),0,IF(MOD(J$28-1,$H16)=0,1,0))</f>
        <v>0</v>
      </c>
      <c r="K34" s="217">
        <f t="shared" si="21"/>
        <v>0</v>
      </c>
      <c r="L34" s="217">
        <f t="shared" si="21"/>
        <v>0</v>
      </c>
      <c r="M34" s="217">
        <f t="shared" si="21"/>
        <v>0</v>
      </c>
      <c r="N34" s="217">
        <f t="shared" si="21"/>
        <v>0</v>
      </c>
      <c r="O34" s="217">
        <f t="shared" si="21"/>
        <v>0</v>
      </c>
      <c r="P34" s="217">
        <f t="shared" si="21"/>
        <v>0</v>
      </c>
      <c r="Q34" s="217">
        <f t="shared" si="21"/>
        <v>0</v>
      </c>
      <c r="R34" s="217">
        <f t="shared" si="21"/>
        <v>0</v>
      </c>
      <c r="S34" s="217">
        <f t="shared" si="21"/>
        <v>0</v>
      </c>
      <c r="T34" s="217">
        <f t="shared" si="21"/>
        <v>0</v>
      </c>
      <c r="U34" s="217">
        <f t="shared" si="21"/>
        <v>0</v>
      </c>
      <c r="V34" s="217">
        <f t="shared" si="21"/>
        <v>0</v>
      </c>
      <c r="W34" s="217">
        <f t="shared" si="21"/>
        <v>0</v>
      </c>
      <c r="X34" s="217">
        <f t="shared" si="21"/>
        <v>0</v>
      </c>
      <c r="Y34" s="217">
        <f t="shared" si="21"/>
        <v>0</v>
      </c>
      <c r="Z34" s="217">
        <f t="shared" si="21"/>
        <v>0</v>
      </c>
      <c r="AA34" s="217">
        <f t="shared" si="21"/>
        <v>0</v>
      </c>
      <c r="AB34" s="217">
        <f t="shared" si="21"/>
        <v>0</v>
      </c>
      <c r="AC34" s="217">
        <f t="shared" si="21"/>
        <v>0</v>
      </c>
      <c r="AD34" s="217">
        <f t="shared" si="21"/>
        <v>0</v>
      </c>
      <c r="AE34" s="217">
        <f t="shared" si="21"/>
        <v>0</v>
      </c>
      <c r="AF34" s="217">
        <f t="shared" si="21"/>
        <v>0</v>
      </c>
      <c r="AG34" s="217">
        <f t="shared" si="21"/>
        <v>0</v>
      </c>
      <c r="AH34" s="218">
        <f t="shared" si="14"/>
        <v>0</v>
      </c>
      <c r="AJ34" s="158"/>
      <c r="AK34" s="143"/>
    </row>
    <row r="35" spans="2:37" ht="15.75" thickBot="1" x14ac:dyDescent="0.3">
      <c r="B35" s="15"/>
      <c r="C35" s="214">
        <f>C17</f>
        <v>7</v>
      </c>
      <c r="D35" s="220">
        <f>W17</f>
        <v>0</v>
      </c>
      <c r="E35" s="220">
        <f t="shared" si="20"/>
        <v>0</v>
      </c>
      <c r="F35" s="220">
        <f t="shared" si="20"/>
        <v>0</v>
      </c>
      <c r="G35" s="215">
        <f t="shared" si="15"/>
        <v>0</v>
      </c>
      <c r="H35" s="221"/>
      <c r="I35" s="217">
        <f>IF($H17&gt;=25,$G35,IF(I$28&lt;=$H17,$G35,IF(I$28&lt;=($H17*($AD17+1)),$G35,0)))-IF(I$28-1&lt;=($H17*$AD17),$F35,0)*IF(OR($AE17=0,$AE17&gt;25),0,IF(MOD(I$28,$H17)=0,1,0))</f>
        <v>0</v>
      </c>
      <c r="J35" s="217">
        <f t="shared" ref="J35:AG35" si="22">IF($H17&gt;=25,$G35,IF(J$28&lt;=$H17,$G35,IF(J$28&lt;=($H17*($AD17+1)),$G35,0)))-IF(J$28-1&lt;=($H17*$AD17),$F35,0)*IF(OR($AE17=0,$AE17&gt;25),0,IF(MOD(J$28-1,$H17)=0,1,0))</f>
        <v>0</v>
      </c>
      <c r="K35" s="217">
        <f t="shared" si="22"/>
        <v>0</v>
      </c>
      <c r="L35" s="217">
        <f t="shared" si="22"/>
        <v>0</v>
      </c>
      <c r="M35" s="217">
        <f t="shared" si="22"/>
        <v>0</v>
      </c>
      <c r="N35" s="217">
        <f t="shared" si="22"/>
        <v>0</v>
      </c>
      <c r="O35" s="217">
        <f t="shared" si="22"/>
        <v>0</v>
      </c>
      <c r="P35" s="217">
        <f t="shared" si="22"/>
        <v>0</v>
      </c>
      <c r="Q35" s="217">
        <f t="shared" si="22"/>
        <v>0</v>
      </c>
      <c r="R35" s="217">
        <f t="shared" si="22"/>
        <v>0</v>
      </c>
      <c r="S35" s="217">
        <f t="shared" si="22"/>
        <v>0</v>
      </c>
      <c r="T35" s="217">
        <f t="shared" si="22"/>
        <v>0</v>
      </c>
      <c r="U35" s="217">
        <f t="shared" si="22"/>
        <v>0</v>
      </c>
      <c r="V35" s="217">
        <f t="shared" si="22"/>
        <v>0</v>
      </c>
      <c r="W35" s="217">
        <f t="shared" si="22"/>
        <v>0</v>
      </c>
      <c r="X35" s="217">
        <f t="shared" si="22"/>
        <v>0</v>
      </c>
      <c r="Y35" s="217">
        <f t="shared" si="22"/>
        <v>0</v>
      </c>
      <c r="Z35" s="217">
        <f t="shared" si="22"/>
        <v>0</v>
      </c>
      <c r="AA35" s="217">
        <f t="shared" si="22"/>
        <v>0</v>
      </c>
      <c r="AB35" s="217">
        <f t="shared" si="22"/>
        <v>0</v>
      </c>
      <c r="AC35" s="217">
        <f t="shared" si="22"/>
        <v>0</v>
      </c>
      <c r="AD35" s="217">
        <f t="shared" si="22"/>
        <v>0</v>
      </c>
      <c r="AE35" s="217">
        <f t="shared" si="22"/>
        <v>0</v>
      </c>
      <c r="AF35" s="217">
        <f t="shared" si="22"/>
        <v>0</v>
      </c>
      <c r="AG35" s="217">
        <f t="shared" si="22"/>
        <v>0</v>
      </c>
      <c r="AH35" s="218">
        <f>SUM(I35:AG35)</f>
        <v>0</v>
      </c>
      <c r="AJ35" s="158"/>
      <c r="AK35" s="143"/>
    </row>
    <row r="36" spans="2:37" ht="15.75" thickBot="1" x14ac:dyDescent="0.3">
      <c r="B36" s="15"/>
      <c r="C36" s="214">
        <f>C18</f>
        <v>8</v>
      </c>
      <c r="D36" s="220">
        <f>W18</f>
        <v>0</v>
      </c>
      <c r="E36" s="220">
        <f t="shared" si="20"/>
        <v>0</v>
      </c>
      <c r="F36" s="220">
        <f t="shared" si="20"/>
        <v>0</v>
      </c>
      <c r="G36" s="215">
        <f t="shared" si="15"/>
        <v>0</v>
      </c>
      <c r="H36" s="221"/>
      <c r="I36" s="217">
        <f>IF($H18&gt;=25,$G36,IF(I$28&lt;=$H18,$G36,IF(I$28&lt;=($H18*($AD18+1)),$G36,0)))-IF(I$28-1&lt;=($H18*$AD18),$F36,0)*IF(OR($AE18=0,$AE18&gt;25),0,IF(MOD(I$28,$H18)=0,1,0))</f>
        <v>0</v>
      </c>
      <c r="J36" s="217">
        <f t="shared" ref="J36:AG36" si="23">IF($H18&gt;=25,$G36,IF(J$28&lt;=$H18,$G36,IF(J$28&lt;=($H18*($AD18+1)),$G36,0)))-IF(J$28-1&lt;=($H18*$AD18),$F36,0)*IF(OR($AE18=0,$AE18&gt;25),0,IF(MOD(J$28-1,$H18)=0,1,0))</f>
        <v>0</v>
      </c>
      <c r="K36" s="217">
        <f t="shared" si="23"/>
        <v>0</v>
      </c>
      <c r="L36" s="217">
        <f t="shared" si="23"/>
        <v>0</v>
      </c>
      <c r="M36" s="217">
        <f t="shared" si="23"/>
        <v>0</v>
      </c>
      <c r="N36" s="217">
        <f t="shared" si="23"/>
        <v>0</v>
      </c>
      <c r="O36" s="217">
        <f t="shared" si="23"/>
        <v>0</v>
      </c>
      <c r="P36" s="217">
        <f t="shared" si="23"/>
        <v>0</v>
      </c>
      <c r="Q36" s="217">
        <f t="shared" si="23"/>
        <v>0</v>
      </c>
      <c r="R36" s="217">
        <f t="shared" si="23"/>
        <v>0</v>
      </c>
      <c r="S36" s="217">
        <f t="shared" si="23"/>
        <v>0</v>
      </c>
      <c r="T36" s="217">
        <f t="shared" si="23"/>
        <v>0</v>
      </c>
      <c r="U36" s="217">
        <f t="shared" si="23"/>
        <v>0</v>
      </c>
      <c r="V36" s="217">
        <f t="shared" si="23"/>
        <v>0</v>
      </c>
      <c r="W36" s="217">
        <f t="shared" si="23"/>
        <v>0</v>
      </c>
      <c r="X36" s="217">
        <f t="shared" si="23"/>
        <v>0</v>
      </c>
      <c r="Y36" s="217">
        <f t="shared" si="23"/>
        <v>0</v>
      </c>
      <c r="Z36" s="217">
        <f t="shared" si="23"/>
        <v>0</v>
      </c>
      <c r="AA36" s="217">
        <f t="shared" si="23"/>
        <v>0</v>
      </c>
      <c r="AB36" s="217">
        <f t="shared" si="23"/>
        <v>0</v>
      </c>
      <c r="AC36" s="217">
        <f t="shared" si="23"/>
        <v>0</v>
      </c>
      <c r="AD36" s="217">
        <f t="shared" si="23"/>
        <v>0</v>
      </c>
      <c r="AE36" s="217">
        <f t="shared" si="23"/>
        <v>0</v>
      </c>
      <c r="AF36" s="217">
        <f t="shared" si="23"/>
        <v>0</v>
      </c>
      <c r="AG36" s="217">
        <f t="shared" si="23"/>
        <v>0</v>
      </c>
      <c r="AH36" s="218">
        <f t="shared" si="14"/>
        <v>0</v>
      </c>
      <c r="AJ36" s="158"/>
      <c r="AK36" s="143"/>
    </row>
    <row r="37" spans="2:37" ht="15.75" thickBot="1" x14ac:dyDescent="0.3">
      <c r="B37" s="15"/>
      <c r="C37" s="214">
        <f>C19</f>
        <v>9</v>
      </c>
      <c r="D37" s="220">
        <f>W19</f>
        <v>0</v>
      </c>
      <c r="E37" s="220">
        <f t="shared" si="20"/>
        <v>0</v>
      </c>
      <c r="F37" s="220">
        <f t="shared" si="20"/>
        <v>0</v>
      </c>
      <c r="G37" s="215">
        <f t="shared" si="15"/>
        <v>0</v>
      </c>
      <c r="H37" s="221"/>
      <c r="I37" s="217">
        <f>IF($H19&gt;=25,$G37,IF(I$28&lt;=$H19,$G37,IF(I$28&lt;=($H19*($AD19+1)),$G37,0)))-IF(I$28-1&lt;=($H19*$AD19),$F37,0)*IF(OR($AE19=0,$AE19&gt;25),0,IF(MOD(I$28,$H19)=0,1,0))</f>
        <v>0</v>
      </c>
      <c r="J37" s="217">
        <f t="shared" ref="J37:AG37" si="24">IF($H19&gt;=25,$G37,IF(J$28&lt;=$H19,$G37,IF(J$28&lt;=($H19*($AD19+1)),$G37,0)))-IF(J$28-1&lt;=($H19*$AD19),$F37,0)*IF(OR($AE19=0,$AE19&gt;25),0,IF(MOD(J$28-1,$H19)=0,1,0))</f>
        <v>0</v>
      </c>
      <c r="K37" s="217">
        <f t="shared" si="24"/>
        <v>0</v>
      </c>
      <c r="L37" s="217">
        <f t="shared" si="24"/>
        <v>0</v>
      </c>
      <c r="M37" s="217">
        <f t="shared" si="24"/>
        <v>0</v>
      </c>
      <c r="N37" s="217">
        <f t="shared" si="24"/>
        <v>0</v>
      </c>
      <c r="O37" s="217">
        <f t="shared" si="24"/>
        <v>0</v>
      </c>
      <c r="P37" s="217">
        <f t="shared" si="24"/>
        <v>0</v>
      </c>
      <c r="Q37" s="217">
        <f t="shared" si="24"/>
        <v>0</v>
      </c>
      <c r="R37" s="217">
        <f t="shared" si="24"/>
        <v>0</v>
      </c>
      <c r="S37" s="217">
        <f t="shared" si="24"/>
        <v>0</v>
      </c>
      <c r="T37" s="217">
        <f t="shared" si="24"/>
        <v>0</v>
      </c>
      <c r="U37" s="217">
        <f t="shared" si="24"/>
        <v>0</v>
      </c>
      <c r="V37" s="217">
        <f t="shared" si="24"/>
        <v>0</v>
      </c>
      <c r="W37" s="217">
        <f t="shared" si="24"/>
        <v>0</v>
      </c>
      <c r="X37" s="217">
        <f t="shared" si="24"/>
        <v>0</v>
      </c>
      <c r="Y37" s="217">
        <f t="shared" si="24"/>
        <v>0</v>
      </c>
      <c r="Z37" s="217">
        <f t="shared" si="24"/>
        <v>0</v>
      </c>
      <c r="AA37" s="217">
        <f t="shared" si="24"/>
        <v>0</v>
      </c>
      <c r="AB37" s="217">
        <f t="shared" si="24"/>
        <v>0</v>
      </c>
      <c r="AC37" s="217">
        <f t="shared" si="24"/>
        <v>0</v>
      </c>
      <c r="AD37" s="217">
        <f t="shared" si="24"/>
        <v>0</v>
      </c>
      <c r="AE37" s="217">
        <f t="shared" si="24"/>
        <v>0</v>
      </c>
      <c r="AF37" s="217">
        <f t="shared" si="24"/>
        <v>0</v>
      </c>
      <c r="AG37" s="217">
        <f t="shared" si="24"/>
        <v>0</v>
      </c>
      <c r="AH37" s="218">
        <f t="shared" si="14"/>
        <v>0</v>
      </c>
      <c r="AJ37" s="158"/>
      <c r="AK37" s="143"/>
    </row>
    <row r="38" spans="2:37" ht="15.75" thickBot="1" x14ac:dyDescent="0.3">
      <c r="B38" s="15"/>
      <c r="C38" s="214">
        <f>C20</f>
        <v>10</v>
      </c>
      <c r="D38" s="220">
        <f>W20</f>
        <v>0</v>
      </c>
      <c r="E38" s="220">
        <f t="shared" si="20"/>
        <v>0</v>
      </c>
      <c r="F38" s="220">
        <f t="shared" si="20"/>
        <v>0</v>
      </c>
      <c r="G38" s="215">
        <f t="shared" si="15"/>
        <v>0</v>
      </c>
      <c r="H38" s="221"/>
      <c r="I38" s="217">
        <f>IF($H20&gt;=25,$G38,IF(I$28&lt;=$H20,$G38,IF(I$28&lt;=($H20*($AD20+1)),$G38,0)))-IF(I$28-1&lt;=($H20*$AD20),$F38,0)*IF(OR($AE20=0,$AE20&gt;25),0,IF(MOD(I$28,$H20)=0,1,0))</f>
        <v>0</v>
      </c>
      <c r="J38" s="217">
        <f t="shared" ref="J38:AG38" si="25">IF($H20&gt;=25,$G38,IF(J$28&lt;=$H20,$G38,IF(J$28&lt;=($H20*($AD20+1)),$G38,0)))-IF(J$28-1&lt;=($H20*$AD20),$F38,0)*IF(OR($AE20=0,$AE20&gt;25),0,IF(MOD(J$28-1,$H20)=0,1,0))</f>
        <v>0</v>
      </c>
      <c r="K38" s="217">
        <f t="shared" si="25"/>
        <v>0</v>
      </c>
      <c r="L38" s="217">
        <f t="shared" si="25"/>
        <v>0</v>
      </c>
      <c r="M38" s="217">
        <f t="shared" si="25"/>
        <v>0</v>
      </c>
      <c r="N38" s="217">
        <f t="shared" si="25"/>
        <v>0</v>
      </c>
      <c r="O38" s="217">
        <f t="shared" si="25"/>
        <v>0</v>
      </c>
      <c r="P38" s="217">
        <f t="shared" si="25"/>
        <v>0</v>
      </c>
      <c r="Q38" s="217">
        <f t="shared" si="25"/>
        <v>0</v>
      </c>
      <c r="R38" s="217">
        <f t="shared" si="25"/>
        <v>0</v>
      </c>
      <c r="S38" s="217">
        <f t="shared" si="25"/>
        <v>0</v>
      </c>
      <c r="T38" s="217">
        <f t="shared" si="25"/>
        <v>0</v>
      </c>
      <c r="U38" s="217">
        <f t="shared" si="25"/>
        <v>0</v>
      </c>
      <c r="V38" s="217">
        <f t="shared" si="25"/>
        <v>0</v>
      </c>
      <c r="W38" s="217">
        <f t="shared" si="25"/>
        <v>0</v>
      </c>
      <c r="X38" s="217">
        <f t="shared" si="25"/>
        <v>0</v>
      </c>
      <c r="Y38" s="217">
        <f t="shared" si="25"/>
        <v>0</v>
      </c>
      <c r="Z38" s="217">
        <f t="shared" si="25"/>
        <v>0</v>
      </c>
      <c r="AA38" s="217">
        <f t="shared" si="25"/>
        <v>0</v>
      </c>
      <c r="AB38" s="217">
        <f t="shared" si="25"/>
        <v>0</v>
      </c>
      <c r="AC38" s="217">
        <f t="shared" si="25"/>
        <v>0</v>
      </c>
      <c r="AD38" s="217">
        <f t="shared" si="25"/>
        <v>0</v>
      </c>
      <c r="AE38" s="217">
        <f t="shared" si="25"/>
        <v>0</v>
      </c>
      <c r="AF38" s="217">
        <f t="shared" si="25"/>
        <v>0</v>
      </c>
      <c r="AG38" s="217">
        <f t="shared" si="25"/>
        <v>0</v>
      </c>
      <c r="AH38" s="218">
        <f t="shared" si="14"/>
        <v>0</v>
      </c>
      <c r="AJ38" s="158"/>
      <c r="AK38" s="143"/>
    </row>
    <row r="39" spans="2:37" ht="15.75" thickBot="1" x14ac:dyDescent="0.3">
      <c r="B39" s="15"/>
      <c r="C39" s="214"/>
      <c r="D39" s="222"/>
      <c r="E39" s="222"/>
      <c r="F39" s="222"/>
      <c r="G39" s="219"/>
      <c r="H39" s="223" t="s">
        <v>67</v>
      </c>
      <c r="I39" s="224">
        <f>SUM(I29:I38)</f>
        <v>0</v>
      </c>
      <c r="J39" s="224">
        <f t="shared" ref="J39:AH39" si="26">SUM(J29:J38)</f>
        <v>0</v>
      </c>
      <c r="K39" s="224">
        <f t="shared" si="26"/>
        <v>0</v>
      </c>
      <c r="L39" s="224">
        <f t="shared" si="26"/>
        <v>0</v>
      </c>
      <c r="M39" s="224">
        <f t="shared" si="26"/>
        <v>0</v>
      </c>
      <c r="N39" s="224">
        <f t="shared" si="26"/>
        <v>0</v>
      </c>
      <c r="O39" s="224">
        <f t="shared" si="26"/>
        <v>0</v>
      </c>
      <c r="P39" s="224">
        <f t="shared" si="26"/>
        <v>0</v>
      </c>
      <c r="Q39" s="224">
        <f t="shared" si="26"/>
        <v>0</v>
      </c>
      <c r="R39" s="224">
        <f t="shared" si="26"/>
        <v>0</v>
      </c>
      <c r="S39" s="224">
        <f t="shared" si="26"/>
        <v>0</v>
      </c>
      <c r="T39" s="224">
        <f t="shared" si="26"/>
        <v>0</v>
      </c>
      <c r="U39" s="224">
        <f t="shared" si="26"/>
        <v>0</v>
      </c>
      <c r="V39" s="224">
        <f t="shared" si="26"/>
        <v>0</v>
      </c>
      <c r="W39" s="224">
        <f t="shared" si="26"/>
        <v>0</v>
      </c>
      <c r="X39" s="224">
        <f t="shared" si="26"/>
        <v>0</v>
      </c>
      <c r="Y39" s="224">
        <f t="shared" si="26"/>
        <v>0</v>
      </c>
      <c r="Z39" s="224">
        <f t="shared" si="26"/>
        <v>0</v>
      </c>
      <c r="AA39" s="224">
        <f t="shared" si="26"/>
        <v>0</v>
      </c>
      <c r="AB39" s="224">
        <f t="shared" si="26"/>
        <v>0</v>
      </c>
      <c r="AC39" s="224">
        <f t="shared" si="26"/>
        <v>0</v>
      </c>
      <c r="AD39" s="224">
        <f t="shared" si="26"/>
        <v>0</v>
      </c>
      <c r="AE39" s="224">
        <f t="shared" si="26"/>
        <v>0</v>
      </c>
      <c r="AF39" s="224">
        <f t="shared" si="26"/>
        <v>0</v>
      </c>
      <c r="AG39" s="224">
        <f t="shared" si="26"/>
        <v>0</v>
      </c>
      <c r="AH39" s="225">
        <f t="shared" si="26"/>
        <v>0</v>
      </c>
      <c r="AJ39" s="158"/>
      <c r="AK39" s="143"/>
    </row>
    <row r="40" spans="2:37" ht="15.75" thickBot="1" x14ac:dyDescent="0.3">
      <c r="B40" s="15"/>
      <c r="C40" s="214"/>
      <c r="D40" s="226"/>
      <c r="E40" s="226"/>
      <c r="F40" s="226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7"/>
      <c r="AJ40" s="158"/>
      <c r="AK40" s="143"/>
    </row>
    <row r="41" spans="2:37" ht="28.5" customHeight="1" thickBot="1" x14ac:dyDescent="0.3">
      <c r="B41" s="15"/>
      <c r="C41" s="210" t="s">
        <v>65</v>
      </c>
      <c r="D41" s="228" t="s">
        <v>264</v>
      </c>
      <c r="E41" s="229"/>
      <c r="F41" s="229"/>
      <c r="G41" s="615" t="s">
        <v>265</v>
      </c>
      <c r="H41" s="615"/>
      <c r="I41" s="212">
        <v>1</v>
      </c>
      <c r="J41" s="212">
        <v>2</v>
      </c>
      <c r="K41" s="212">
        <v>3</v>
      </c>
      <c r="L41" s="212">
        <v>4</v>
      </c>
      <c r="M41" s="212">
        <v>5</v>
      </c>
      <c r="N41" s="212">
        <v>6</v>
      </c>
      <c r="O41" s="212">
        <v>7</v>
      </c>
      <c r="P41" s="212">
        <v>8</v>
      </c>
      <c r="Q41" s="212">
        <v>9</v>
      </c>
      <c r="R41" s="212">
        <v>10</v>
      </c>
      <c r="S41" s="212">
        <v>11</v>
      </c>
      <c r="T41" s="212">
        <v>12</v>
      </c>
      <c r="U41" s="212">
        <v>13</v>
      </c>
      <c r="V41" s="212">
        <v>14</v>
      </c>
      <c r="W41" s="212">
        <v>15</v>
      </c>
      <c r="X41" s="212">
        <v>16</v>
      </c>
      <c r="Y41" s="212">
        <v>17</v>
      </c>
      <c r="Z41" s="212">
        <v>18</v>
      </c>
      <c r="AA41" s="212">
        <v>19</v>
      </c>
      <c r="AB41" s="212">
        <v>20</v>
      </c>
      <c r="AC41" s="212">
        <v>21</v>
      </c>
      <c r="AD41" s="212">
        <v>22</v>
      </c>
      <c r="AE41" s="212">
        <v>23</v>
      </c>
      <c r="AF41" s="212">
        <v>24</v>
      </c>
      <c r="AG41" s="212">
        <v>25</v>
      </c>
      <c r="AH41" s="213" t="s">
        <v>66</v>
      </c>
      <c r="AJ41" s="158"/>
      <c r="AK41" s="143"/>
    </row>
    <row r="42" spans="2:37" ht="15.75" thickBot="1" x14ac:dyDescent="0.3">
      <c r="B42" s="15"/>
      <c r="C42" s="230">
        <f t="shared" ref="C42:C51" si="27">C29</f>
        <v>1</v>
      </c>
      <c r="D42" s="231">
        <f>V10</f>
        <v>0</v>
      </c>
      <c r="E42" s="232"/>
      <c r="F42" s="232"/>
      <c r="G42" s="231">
        <f>IF(D42="","",D42-E42-F42)</f>
        <v>0</v>
      </c>
      <c r="H42" s="219"/>
      <c r="I42" s="233">
        <f t="shared" ref="I42:AG42" si="28">IF($H10&gt;=25,$G42,IF(I$41&lt;=$H10,$G42,IF(I$41&lt;=($H10*($AD10+1)),$G42,0)))</f>
        <v>0</v>
      </c>
      <c r="J42" s="233">
        <f t="shared" si="28"/>
        <v>0</v>
      </c>
      <c r="K42" s="233">
        <f t="shared" si="28"/>
        <v>0</v>
      </c>
      <c r="L42" s="233">
        <f t="shared" si="28"/>
        <v>0</v>
      </c>
      <c r="M42" s="233">
        <f t="shared" si="28"/>
        <v>0</v>
      </c>
      <c r="N42" s="233">
        <f t="shared" si="28"/>
        <v>0</v>
      </c>
      <c r="O42" s="233">
        <f t="shared" si="28"/>
        <v>0</v>
      </c>
      <c r="P42" s="233">
        <f t="shared" si="28"/>
        <v>0</v>
      </c>
      <c r="Q42" s="233">
        <f t="shared" si="28"/>
        <v>0</v>
      </c>
      <c r="R42" s="233">
        <f t="shared" si="28"/>
        <v>0</v>
      </c>
      <c r="S42" s="233">
        <f t="shared" si="28"/>
        <v>0</v>
      </c>
      <c r="T42" s="233">
        <f t="shared" si="28"/>
        <v>0</v>
      </c>
      <c r="U42" s="233">
        <f t="shared" si="28"/>
        <v>0</v>
      </c>
      <c r="V42" s="233">
        <f t="shared" si="28"/>
        <v>0</v>
      </c>
      <c r="W42" s="233">
        <f t="shared" si="28"/>
        <v>0</v>
      </c>
      <c r="X42" s="233">
        <f t="shared" si="28"/>
        <v>0</v>
      </c>
      <c r="Y42" s="233">
        <f t="shared" si="28"/>
        <v>0</v>
      </c>
      <c r="Z42" s="233">
        <f t="shared" si="28"/>
        <v>0</v>
      </c>
      <c r="AA42" s="233">
        <f t="shared" si="28"/>
        <v>0</v>
      </c>
      <c r="AB42" s="233">
        <f t="shared" si="28"/>
        <v>0</v>
      </c>
      <c r="AC42" s="233">
        <f t="shared" si="28"/>
        <v>0</v>
      </c>
      <c r="AD42" s="233">
        <f t="shared" si="28"/>
        <v>0</v>
      </c>
      <c r="AE42" s="233">
        <f t="shared" si="28"/>
        <v>0</v>
      </c>
      <c r="AF42" s="233">
        <f t="shared" si="28"/>
        <v>0</v>
      </c>
      <c r="AG42" s="233">
        <f t="shared" si="28"/>
        <v>0</v>
      </c>
      <c r="AH42" s="234">
        <f t="shared" ref="AH42:AH50" si="29">SUM(I42:AG42)</f>
        <v>0</v>
      </c>
      <c r="AJ42" s="158"/>
      <c r="AK42" s="143"/>
    </row>
    <row r="43" spans="2:37" ht="15.75" thickBot="1" x14ac:dyDescent="0.3">
      <c r="B43" s="15"/>
      <c r="C43" s="230">
        <f t="shared" si="27"/>
        <v>2</v>
      </c>
      <c r="D43" s="231">
        <f>V11</f>
        <v>0</v>
      </c>
      <c r="E43" s="232"/>
      <c r="F43" s="232"/>
      <c r="G43" s="231">
        <f t="shared" ref="G43:G51" si="30">IF(D43="","",D43-E43-F43)</f>
        <v>0</v>
      </c>
      <c r="H43" s="219"/>
      <c r="I43" s="233">
        <f t="shared" ref="I43:AG43" si="31">IF($H11&gt;=25,$G43,IF(I$41&lt;=$H11,$G43,IF(I$41&lt;=($H11*($AD11+1)),$G43,0)))</f>
        <v>0</v>
      </c>
      <c r="J43" s="233">
        <f t="shared" si="31"/>
        <v>0</v>
      </c>
      <c r="K43" s="233">
        <f t="shared" si="31"/>
        <v>0</v>
      </c>
      <c r="L43" s="233">
        <f t="shared" si="31"/>
        <v>0</v>
      </c>
      <c r="M43" s="233">
        <f t="shared" si="31"/>
        <v>0</v>
      </c>
      <c r="N43" s="233">
        <f t="shared" si="31"/>
        <v>0</v>
      </c>
      <c r="O43" s="233">
        <f t="shared" si="31"/>
        <v>0</v>
      </c>
      <c r="P43" s="233">
        <f t="shared" si="31"/>
        <v>0</v>
      </c>
      <c r="Q43" s="233">
        <f t="shared" si="31"/>
        <v>0</v>
      </c>
      <c r="R43" s="233">
        <f t="shared" si="31"/>
        <v>0</v>
      </c>
      <c r="S43" s="233">
        <f t="shared" si="31"/>
        <v>0</v>
      </c>
      <c r="T43" s="233">
        <f t="shared" si="31"/>
        <v>0</v>
      </c>
      <c r="U43" s="233">
        <f t="shared" si="31"/>
        <v>0</v>
      </c>
      <c r="V43" s="233">
        <f t="shared" si="31"/>
        <v>0</v>
      </c>
      <c r="W43" s="233">
        <f t="shared" si="31"/>
        <v>0</v>
      </c>
      <c r="X43" s="233">
        <f t="shared" si="31"/>
        <v>0</v>
      </c>
      <c r="Y43" s="233">
        <f t="shared" si="31"/>
        <v>0</v>
      </c>
      <c r="Z43" s="233">
        <f t="shared" si="31"/>
        <v>0</v>
      </c>
      <c r="AA43" s="233">
        <f t="shared" si="31"/>
        <v>0</v>
      </c>
      <c r="AB43" s="233">
        <f t="shared" si="31"/>
        <v>0</v>
      </c>
      <c r="AC43" s="233">
        <f t="shared" si="31"/>
        <v>0</v>
      </c>
      <c r="AD43" s="233">
        <f t="shared" si="31"/>
        <v>0</v>
      </c>
      <c r="AE43" s="233">
        <f t="shared" si="31"/>
        <v>0</v>
      </c>
      <c r="AF43" s="233">
        <f t="shared" si="31"/>
        <v>0</v>
      </c>
      <c r="AG43" s="233">
        <f t="shared" si="31"/>
        <v>0</v>
      </c>
      <c r="AH43" s="234">
        <f t="shared" si="29"/>
        <v>0</v>
      </c>
      <c r="AJ43" s="158"/>
      <c r="AK43" s="143"/>
    </row>
    <row r="44" spans="2:37" ht="15.75" thickBot="1" x14ac:dyDescent="0.3">
      <c r="B44" s="15"/>
      <c r="C44" s="230">
        <f t="shared" si="27"/>
        <v>3</v>
      </c>
      <c r="D44" s="231">
        <f>V12</f>
        <v>0</v>
      </c>
      <c r="E44" s="232"/>
      <c r="F44" s="232"/>
      <c r="G44" s="231">
        <f t="shared" si="30"/>
        <v>0</v>
      </c>
      <c r="H44" s="219"/>
      <c r="I44" s="233">
        <f t="shared" ref="I44:AG44" si="32">IF($H12&gt;=25,$G44,IF(I$41&lt;=$H12,$G44,IF(I$41&lt;=($H12*($AD12+1)),$G44,0)))</f>
        <v>0</v>
      </c>
      <c r="J44" s="233">
        <f t="shared" si="32"/>
        <v>0</v>
      </c>
      <c r="K44" s="233">
        <f t="shared" si="32"/>
        <v>0</v>
      </c>
      <c r="L44" s="233">
        <f t="shared" si="32"/>
        <v>0</v>
      </c>
      <c r="M44" s="233">
        <f t="shared" si="32"/>
        <v>0</v>
      </c>
      <c r="N44" s="233">
        <f t="shared" si="32"/>
        <v>0</v>
      </c>
      <c r="O44" s="233">
        <f t="shared" si="32"/>
        <v>0</v>
      </c>
      <c r="P44" s="233">
        <f t="shared" si="32"/>
        <v>0</v>
      </c>
      <c r="Q44" s="233">
        <f t="shared" si="32"/>
        <v>0</v>
      </c>
      <c r="R44" s="233">
        <f t="shared" si="32"/>
        <v>0</v>
      </c>
      <c r="S44" s="233">
        <f t="shared" si="32"/>
        <v>0</v>
      </c>
      <c r="T44" s="233">
        <f t="shared" si="32"/>
        <v>0</v>
      </c>
      <c r="U44" s="233">
        <f t="shared" si="32"/>
        <v>0</v>
      </c>
      <c r="V44" s="233">
        <f t="shared" si="32"/>
        <v>0</v>
      </c>
      <c r="W44" s="233">
        <f t="shared" si="32"/>
        <v>0</v>
      </c>
      <c r="X44" s="233">
        <f t="shared" si="32"/>
        <v>0</v>
      </c>
      <c r="Y44" s="233">
        <f t="shared" si="32"/>
        <v>0</v>
      </c>
      <c r="Z44" s="233">
        <f t="shared" si="32"/>
        <v>0</v>
      </c>
      <c r="AA44" s="233">
        <f t="shared" si="32"/>
        <v>0</v>
      </c>
      <c r="AB44" s="233">
        <f t="shared" si="32"/>
        <v>0</v>
      </c>
      <c r="AC44" s="233">
        <f t="shared" si="32"/>
        <v>0</v>
      </c>
      <c r="AD44" s="233">
        <f t="shared" si="32"/>
        <v>0</v>
      </c>
      <c r="AE44" s="233">
        <f t="shared" si="32"/>
        <v>0</v>
      </c>
      <c r="AF44" s="233">
        <f t="shared" si="32"/>
        <v>0</v>
      </c>
      <c r="AG44" s="233">
        <f t="shared" si="32"/>
        <v>0</v>
      </c>
      <c r="AH44" s="234">
        <f t="shared" si="29"/>
        <v>0</v>
      </c>
      <c r="AJ44" s="158"/>
      <c r="AK44" s="143"/>
    </row>
    <row r="45" spans="2:37" ht="15.75" thickBot="1" x14ac:dyDescent="0.3">
      <c r="B45" s="15"/>
      <c r="C45" s="230">
        <f t="shared" si="27"/>
        <v>4</v>
      </c>
      <c r="D45" s="231">
        <f>V13</f>
        <v>0</v>
      </c>
      <c r="E45" s="232"/>
      <c r="F45" s="232"/>
      <c r="G45" s="231">
        <f t="shared" si="30"/>
        <v>0</v>
      </c>
      <c r="H45" s="219"/>
      <c r="I45" s="233">
        <f t="shared" ref="I45:AG45" si="33">IF($H13&gt;=25,$G45,IF(I$41&lt;=$H13,$G45,IF(I$41&lt;=($H13*($AD13+1)),$G45,0)))</f>
        <v>0</v>
      </c>
      <c r="J45" s="233">
        <f t="shared" si="33"/>
        <v>0</v>
      </c>
      <c r="K45" s="233">
        <f t="shared" si="33"/>
        <v>0</v>
      </c>
      <c r="L45" s="233">
        <f t="shared" si="33"/>
        <v>0</v>
      </c>
      <c r="M45" s="233">
        <f t="shared" si="33"/>
        <v>0</v>
      </c>
      <c r="N45" s="233">
        <f t="shared" si="33"/>
        <v>0</v>
      </c>
      <c r="O45" s="233">
        <f t="shared" si="33"/>
        <v>0</v>
      </c>
      <c r="P45" s="233">
        <f t="shared" si="33"/>
        <v>0</v>
      </c>
      <c r="Q45" s="233">
        <f t="shared" si="33"/>
        <v>0</v>
      </c>
      <c r="R45" s="233">
        <f t="shared" si="33"/>
        <v>0</v>
      </c>
      <c r="S45" s="233">
        <f t="shared" si="33"/>
        <v>0</v>
      </c>
      <c r="T45" s="233">
        <f t="shared" si="33"/>
        <v>0</v>
      </c>
      <c r="U45" s="233">
        <f t="shared" si="33"/>
        <v>0</v>
      </c>
      <c r="V45" s="233">
        <f t="shared" si="33"/>
        <v>0</v>
      </c>
      <c r="W45" s="233">
        <f t="shared" si="33"/>
        <v>0</v>
      </c>
      <c r="X45" s="233">
        <f t="shared" si="33"/>
        <v>0</v>
      </c>
      <c r="Y45" s="233">
        <f t="shared" si="33"/>
        <v>0</v>
      </c>
      <c r="Z45" s="233">
        <f t="shared" si="33"/>
        <v>0</v>
      </c>
      <c r="AA45" s="233">
        <f t="shared" si="33"/>
        <v>0</v>
      </c>
      <c r="AB45" s="233">
        <f t="shared" si="33"/>
        <v>0</v>
      </c>
      <c r="AC45" s="233">
        <f t="shared" si="33"/>
        <v>0</v>
      </c>
      <c r="AD45" s="233">
        <f t="shared" si="33"/>
        <v>0</v>
      </c>
      <c r="AE45" s="233">
        <f t="shared" si="33"/>
        <v>0</v>
      </c>
      <c r="AF45" s="233">
        <f t="shared" si="33"/>
        <v>0</v>
      </c>
      <c r="AG45" s="233">
        <f t="shared" si="33"/>
        <v>0</v>
      </c>
      <c r="AH45" s="234">
        <f t="shared" si="29"/>
        <v>0</v>
      </c>
      <c r="AJ45" s="158"/>
      <c r="AK45" s="143"/>
    </row>
    <row r="46" spans="2:37" ht="15.75" thickBot="1" x14ac:dyDescent="0.3">
      <c r="B46" s="15"/>
      <c r="C46" s="235">
        <f t="shared" si="27"/>
        <v>5</v>
      </c>
      <c r="D46" s="231">
        <f>V14</f>
        <v>0</v>
      </c>
      <c r="E46" s="232"/>
      <c r="F46" s="232"/>
      <c r="G46" s="231">
        <f t="shared" si="30"/>
        <v>0</v>
      </c>
      <c r="H46" s="219"/>
      <c r="I46" s="233">
        <f t="shared" ref="I46:AG46" si="34">IF($H14&gt;=25,$G46,IF(I$41&lt;=$H14,$G46,IF(I$41&lt;=($H14*($AD14+1)),$G46,0)))</f>
        <v>0</v>
      </c>
      <c r="J46" s="233">
        <f t="shared" si="34"/>
        <v>0</v>
      </c>
      <c r="K46" s="233">
        <f t="shared" si="34"/>
        <v>0</v>
      </c>
      <c r="L46" s="233">
        <f t="shared" si="34"/>
        <v>0</v>
      </c>
      <c r="M46" s="233">
        <f t="shared" si="34"/>
        <v>0</v>
      </c>
      <c r="N46" s="233">
        <f t="shared" si="34"/>
        <v>0</v>
      </c>
      <c r="O46" s="233">
        <f t="shared" si="34"/>
        <v>0</v>
      </c>
      <c r="P46" s="233">
        <f t="shared" si="34"/>
        <v>0</v>
      </c>
      <c r="Q46" s="233">
        <f t="shared" si="34"/>
        <v>0</v>
      </c>
      <c r="R46" s="233">
        <f t="shared" si="34"/>
        <v>0</v>
      </c>
      <c r="S46" s="233">
        <f t="shared" si="34"/>
        <v>0</v>
      </c>
      <c r="T46" s="233">
        <f t="shared" si="34"/>
        <v>0</v>
      </c>
      <c r="U46" s="233">
        <f t="shared" si="34"/>
        <v>0</v>
      </c>
      <c r="V46" s="233">
        <f t="shared" si="34"/>
        <v>0</v>
      </c>
      <c r="W46" s="233">
        <f t="shared" si="34"/>
        <v>0</v>
      </c>
      <c r="X46" s="233">
        <f t="shared" si="34"/>
        <v>0</v>
      </c>
      <c r="Y46" s="233">
        <f t="shared" si="34"/>
        <v>0</v>
      </c>
      <c r="Z46" s="233">
        <f t="shared" si="34"/>
        <v>0</v>
      </c>
      <c r="AA46" s="233">
        <f t="shared" si="34"/>
        <v>0</v>
      </c>
      <c r="AB46" s="233">
        <f t="shared" si="34"/>
        <v>0</v>
      </c>
      <c r="AC46" s="233">
        <f t="shared" si="34"/>
        <v>0</v>
      </c>
      <c r="AD46" s="233">
        <f t="shared" si="34"/>
        <v>0</v>
      </c>
      <c r="AE46" s="233">
        <f t="shared" si="34"/>
        <v>0</v>
      </c>
      <c r="AF46" s="233">
        <f t="shared" si="34"/>
        <v>0</v>
      </c>
      <c r="AG46" s="233">
        <f t="shared" si="34"/>
        <v>0</v>
      </c>
      <c r="AH46" s="234">
        <f t="shared" si="29"/>
        <v>0</v>
      </c>
      <c r="AJ46" s="158"/>
      <c r="AK46" s="143"/>
    </row>
    <row r="47" spans="2:37" ht="15.75" thickBot="1" x14ac:dyDescent="0.3">
      <c r="B47" s="15"/>
      <c r="C47" s="235">
        <f t="shared" si="27"/>
        <v>6</v>
      </c>
      <c r="D47" s="231">
        <f>V16</f>
        <v>0</v>
      </c>
      <c r="E47" s="236"/>
      <c r="F47" s="236"/>
      <c r="G47" s="231">
        <f t="shared" si="30"/>
        <v>0</v>
      </c>
      <c r="H47" s="221"/>
      <c r="I47" s="233">
        <f t="shared" ref="I47:AG47" si="35">IF($H16&gt;=25,$G47,IF(I$41&lt;=$H16,$G47,IF(I$41&lt;=($H16*($AD16+1)),$G47,0)))</f>
        <v>0</v>
      </c>
      <c r="J47" s="233">
        <f t="shared" si="35"/>
        <v>0</v>
      </c>
      <c r="K47" s="233">
        <f t="shared" si="35"/>
        <v>0</v>
      </c>
      <c r="L47" s="233">
        <f t="shared" si="35"/>
        <v>0</v>
      </c>
      <c r="M47" s="233">
        <f t="shared" si="35"/>
        <v>0</v>
      </c>
      <c r="N47" s="233">
        <f t="shared" si="35"/>
        <v>0</v>
      </c>
      <c r="O47" s="233">
        <f t="shared" si="35"/>
        <v>0</v>
      </c>
      <c r="P47" s="233">
        <f t="shared" si="35"/>
        <v>0</v>
      </c>
      <c r="Q47" s="233">
        <f t="shared" si="35"/>
        <v>0</v>
      </c>
      <c r="R47" s="233">
        <f t="shared" si="35"/>
        <v>0</v>
      </c>
      <c r="S47" s="233">
        <f t="shared" si="35"/>
        <v>0</v>
      </c>
      <c r="T47" s="233">
        <f t="shared" si="35"/>
        <v>0</v>
      </c>
      <c r="U47" s="233">
        <f t="shared" si="35"/>
        <v>0</v>
      </c>
      <c r="V47" s="233">
        <f t="shared" si="35"/>
        <v>0</v>
      </c>
      <c r="W47" s="233">
        <f t="shared" si="35"/>
        <v>0</v>
      </c>
      <c r="X47" s="233">
        <f t="shared" si="35"/>
        <v>0</v>
      </c>
      <c r="Y47" s="233">
        <f t="shared" si="35"/>
        <v>0</v>
      </c>
      <c r="Z47" s="233">
        <f t="shared" si="35"/>
        <v>0</v>
      </c>
      <c r="AA47" s="233">
        <f t="shared" si="35"/>
        <v>0</v>
      </c>
      <c r="AB47" s="233">
        <f t="shared" si="35"/>
        <v>0</v>
      </c>
      <c r="AC47" s="233">
        <f t="shared" si="35"/>
        <v>0</v>
      </c>
      <c r="AD47" s="233">
        <f t="shared" si="35"/>
        <v>0</v>
      </c>
      <c r="AE47" s="233">
        <f t="shared" si="35"/>
        <v>0</v>
      </c>
      <c r="AF47" s="233">
        <f t="shared" si="35"/>
        <v>0</v>
      </c>
      <c r="AG47" s="233">
        <f t="shared" si="35"/>
        <v>0</v>
      </c>
      <c r="AH47" s="234">
        <f t="shared" si="29"/>
        <v>0</v>
      </c>
      <c r="AJ47" s="158"/>
      <c r="AK47" s="143"/>
    </row>
    <row r="48" spans="2:37" ht="15.75" thickBot="1" x14ac:dyDescent="0.3">
      <c r="B48" s="15"/>
      <c r="C48" s="235">
        <f t="shared" si="27"/>
        <v>7</v>
      </c>
      <c r="D48" s="231">
        <f>V17</f>
        <v>0</v>
      </c>
      <c r="E48" s="236"/>
      <c r="F48" s="236"/>
      <c r="G48" s="231">
        <f t="shared" si="30"/>
        <v>0</v>
      </c>
      <c r="H48" s="221"/>
      <c r="I48" s="233">
        <f t="shared" ref="I48:AG48" si="36">IF($H17&gt;=25,$G48,IF(I$41&lt;=$H17,$G48,IF(I$41&lt;=($H17*($AD17+1)),$G48,0)))</f>
        <v>0</v>
      </c>
      <c r="J48" s="233">
        <f t="shared" si="36"/>
        <v>0</v>
      </c>
      <c r="K48" s="233">
        <f t="shared" si="36"/>
        <v>0</v>
      </c>
      <c r="L48" s="233">
        <f t="shared" si="36"/>
        <v>0</v>
      </c>
      <c r="M48" s="233">
        <f t="shared" si="36"/>
        <v>0</v>
      </c>
      <c r="N48" s="233">
        <f t="shared" si="36"/>
        <v>0</v>
      </c>
      <c r="O48" s="233">
        <f t="shared" si="36"/>
        <v>0</v>
      </c>
      <c r="P48" s="233">
        <f t="shared" si="36"/>
        <v>0</v>
      </c>
      <c r="Q48" s="233">
        <f t="shared" si="36"/>
        <v>0</v>
      </c>
      <c r="R48" s="233">
        <f t="shared" si="36"/>
        <v>0</v>
      </c>
      <c r="S48" s="233">
        <f t="shared" si="36"/>
        <v>0</v>
      </c>
      <c r="T48" s="233">
        <f t="shared" si="36"/>
        <v>0</v>
      </c>
      <c r="U48" s="233">
        <f t="shared" si="36"/>
        <v>0</v>
      </c>
      <c r="V48" s="233">
        <f t="shared" si="36"/>
        <v>0</v>
      </c>
      <c r="W48" s="233">
        <f t="shared" si="36"/>
        <v>0</v>
      </c>
      <c r="X48" s="233">
        <f t="shared" si="36"/>
        <v>0</v>
      </c>
      <c r="Y48" s="233">
        <f t="shared" si="36"/>
        <v>0</v>
      </c>
      <c r="Z48" s="233">
        <f t="shared" si="36"/>
        <v>0</v>
      </c>
      <c r="AA48" s="233">
        <f t="shared" si="36"/>
        <v>0</v>
      </c>
      <c r="AB48" s="233">
        <f t="shared" si="36"/>
        <v>0</v>
      </c>
      <c r="AC48" s="233">
        <f t="shared" si="36"/>
        <v>0</v>
      </c>
      <c r="AD48" s="233">
        <f t="shared" si="36"/>
        <v>0</v>
      </c>
      <c r="AE48" s="233">
        <f t="shared" si="36"/>
        <v>0</v>
      </c>
      <c r="AF48" s="233">
        <f t="shared" si="36"/>
        <v>0</v>
      </c>
      <c r="AG48" s="233">
        <f t="shared" si="36"/>
        <v>0</v>
      </c>
      <c r="AH48" s="234">
        <f t="shared" si="29"/>
        <v>0</v>
      </c>
      <c r="AJ48" s="158"/>
      <c r="AK48" s="143"/>
    </row>
    <row r="49" spans="2:37" ht="15.75" thickBot="1" x14ac:dyDescent="0.3">
      <c r="B49" s="15"/>
      <c r="C49" s="235">
        <f t="shared" si="27"/>
        <v>8</v>
      </c>
      <c r="D49" s="231">
        <f>V18</f>
        <v>0</v>
      </c>
      <c r="E49" s="236"/>
      <c r="F49" s="236"/>
      <c r="G49" s="231">
        <f t="shared" si="30"/>
        <v>0</v>
      </c>
      <c r="H49" s="221"/>
      <c r="I49" s="233">
        <f t="shared" ref="I49:AG49" si="37">IF($H18&gt;=25,$G49,IF(I$41&lt;=$H18,$G49,IF(I$41&lt;=($H18*($AD18+1)),$G49,0)))</f>
        <v>0</v>
      </c>
      <c r="J49" s="233">
        <f t="shared" si="37"/>
        <v>0</v>
      </c>
      <c r="K49" s="233">
        <f t="shared" si="37"/>
        <v>0</v>
      </c>
      <c r="L49" s="233">
        <f t="shared" si="37"/>
        <v>0</v>
      </c>
      <c r="M49" s="233">
        <f t="shared" si="37"/>
        <v>0</v>
      </c>
      <c r="N49" s="233">
        <f t="shared" si="37"/>
        <v>0</v>
      </c>
      <c r="O49" s="233">
        <f t="shared" si="37"/>
        <v>0</v>
      </c>
      <c r="P49" s="233">
        <f t="shared" si="37"/>
        <v>0</v>
      </c>
      <c r="Q49" s="233">
        <f t="shared" si="37"/>
        <v>0</v>
      </c>
      <c r="R49" s="233">
        <f t="shared" si="37"/>
        <v>0</v>
      </c>
      <c r="S49" s="233">
        <f t="shared" si="37"/>
        <v>0</v>
      </c>
      <c r="T49" s="233">
        <f t="shared" si="37"/>
        <v>0</v>
      </c>
      <c r="U49" s="233">
        <f t="shared" si="37"/>
        <v>0</v>
      </c>
      <c r="V49" s="233">
        <f t="shared" si="37"/>
        <v>0</v>
      </c>
      <c r="W49" s="233">
        <f t="shared" si="37"/>
        <v>0</v>
      </c>
      <c r="X49" s="233">
        <f t="shared" si="37"/>
        <v>0</v>
      </c>
      <c r="Y49" s="233">
        <f t="shared" si="37"/>
        <v>0</v>
      </c>
      <c r="Z49" s="233">
        <f t="shared" si="37"/>
        <v>0</v>
      </c>
      <c r="AA49" s="233">
        <f t="shared" si="37"/>
        <v>0</v>
      </c>
      <c r="AB49" s="233">
        <f t="shared" si="37"/>
        <v>0</v>
      </c>
      <c r="AC49" s="233">
        <f t="shared" si="37"/>
        <v>0</v>
      </c>
      <c r="AD49" s="233">
        <f t="shared" si="37"/>
        <v>0</v>
      </c>
      <c r="AE49" s="233">
        <f t="shared" si="37"/>
        <v>0</v>
      </c>
      <c r="AF49" s="233">
        <f t="shared" si="37"/>
        <v>0</v>
      </c>
      <c r="AG49" s="233">
        <f t="shared" si="37"/>
        <v>0</v>
      </c>
      <c r="AH49" s="234">
        <f t="shared" si="29"/>
        <v>0</v>
      </c>
      <c r="AK49" s="12"/>
    </row>
    <row r="50" spans="2:37" ht="15.75" thickBot="1" x14ac:dyDescent="0.3">
      <c r="B50" s="15"/>
      <c r="C50" s="235">
        <f t="shared" si="27"/>
        <v>9</v>
      </c>
      <c r="D50" s="231">
        <f>V19</f>
        <v>0</v>
      </c>
      <c r="E50" s="236"/>
      <c r="F50" s="236"/>
      <c r="G50" s="231">
        <f t="shared" si="30"/>
        <v>0</v>
      </c>
      <c r="H50" s="221"/>
      <c r="I50" s="233">
        <f t="shared" ref="I50:AG50" si="38">IF($H19&gt;=25,$G50,IF(I$41&lt;=$H19,$G50,IF(I$41&lt;=($H19*($AD19+1)),$G50,0)))</f>
        <v>0</v>
      </c>
      <c r="J50" s="233">
        <f t="shared" si="38"/>
        <v>0</v>
      </c>
      <c r="K50" s="233">
        <f t="shared" si="38"/>
        <v>0</v>
      </c>
      <c r="L50" s="233">
        <f t="shared" si="38"/>
        <v>0</v>
      </c>
      <c r="M50" s="233">
        <f t="shared" si="38"/>
        <v>0</v>
      </c>
      <c r="N50" s="233">
        <f t="shared" si="38"/>
        <v>0</v>
      </c>
      <c r="O50" s="233">
        <f t="shared" si="38"/>
        <v>0</v>
      </c>
      <c r="P50" s="233">
        <f t="shared" si="38"/>
        <v>0</v>
      </c>
      <c r="Q50" s="233">
        <f t="shared" si="38"/>
        <v>0</v>
      </c>
      <c r="R50" s="233">
        <f t="shared" si="38"/>
        <v>0</v>
      </c>
      <c r="S50" s="233">
        <f t="shared" si="38"/>
        <v>0</v>
      </c>
      <c r="T50" s="233">
        <f t="shared" si="38"/>
        <v>0</v>
      </c>
      <c r="U50" s="233">
        <f t="shared" si="38"/>
        <v>0</v>
      </c>
      <c r="V50" s="233">
        <f t="shared" si="38"/>
        <v>0</v>
      </c>
      <c r="W50" s="233">
        <f t="shared" si="38"/>
        <v>0</v>
      </c>
      <c r="X50" s="233">
        <f t="shared" si="38"/>
        <v>0</v>
      </c>
      <c r="Y50" s="233">
        <f t="shared" si="38"/>
        <v>0</v>
      </c>
      <c r="Z50" s="233">
        <f t="shared" si="38"/>
        <v>0</v>
      </c>
      <c r="AA50" s="233">
        <f t="shared" si="38"/>
        <v>0</v>
      </c>
      <c r="AB50" s="233">
        <f t="shared" si="38"/>
        <v>0</v>
      </c>
      <c r="AC50" s="233">
        <f t="shared" si="38"/>
        <v>0</v>
      </c>
      <c r="AD50" s="233">
        <f t="shared" si="38"/>
        <v>0</v>
      </c>
      <c r="AE50" s="233">
        <f t="shared" si="38"/>
        <v>0</v>
      </c>
      <c r="AF50" s="233">
        <f t="shared" si="38"/>
        <v>0</v>
      </c>
      <c r="AG50" s="233">
        <f t="shared" si="38"/>
        <v>0</v>
      </c>
      <c r="AH50" s="234">
        <f t="shared" si="29"/>
        <v>0</v>
      </c>
      <c r="AK50" s="12"/>
    </row>
    <row r="51" spans="2:37" ht="15.75" customHeight="1" thickBot="1" x14ac:dyDescent="0.3">
      <c r="B51" s="15"/>
      <c r="C51" s="235">
        <f t="shared" si="27"/>
        <v>10</v>
      </c>
      <c r="D51" s="231">
        <f>V20</f>
        <v>0</v>
      </c>
      <c r="E51" s="236"/>
      <c r="F51" s="236"/>
      <c r="G51" s="231">
        <f t="shared" si="30"/>
        <v>0</v>
      </c>
      <c r="H51" s="221"/>
      <c r="I51" s="233">
        <f t="shared" ref="I51:AG51" si="39">IF($H20&gt;=25,$G51,IF(I$41&lt;=$H20,$G51,IF(I$41&lt;=($H20*($AD20+1)),$G51,0)))</f>
        <v>0</v>
      </c>
      <c r="J51" s="233">
        <f t="shared" si="39"/>
        <v>0</v>
      </c>
      <c r="K51" s="233">
        <f t="shared" si="39"/>
        <v>0</v>
      </c>
      <c r="L51" s="233">
        <f t="shared" si="39"/>
        <v>0</v>
      </c>
      <c r="M51" s="233">
        <f t="shared" si="39"/>
        <v>0</v>
      </c>
      <c r="N51" s="233">
        <f t="shared" si="39"/>
        <v>0</v>
      </c>
      <c r="O51" s="233">
        <f t="shared" si="39"/>
        <v>0</v>
      </c>
      <c r="P51" s="233">
        <f t="shared" si="39"/>
        <v>0</v>
      </c>
      <c r="Q51" s="233">
        <f t="shared" si="39"/>
        <v>0</v>
      </c>
      <c r="R51" s="233">
        <f t="shared" si="39"/>
        <v>0</v>
      </c>
      <c r="S51" s="233">
        <f t="shared" si="39"/>
        <v>0</v>
      </c>
      <c r="T51" s="233">
        <f t="shared" si="39"/>
        <v>0</v>
      </c>
      <c r="U51" s="233">
        <f t="shared" si="39"/>
        <v>0</v>
      </c>
      <c r="V51" s="233">
        <f t="shared" si="39"/>
        <v>0</v>
      </c>
      <c r="W51" s="233">
        <f t="shared" si="39"/>
        <v>0</v>
      </c>
      <c r="X51" s="233">
        <f t="shared" si="39"/>
        <v>0</v>
      </c>
      <c r="Y51" s="233">
        <f t="shared" si="39"/>
        <v>0</v>
      </c>
      <c r="Z51" s="233">
        <f t="shared" si="39"/>
        <v>0</v>
      </c>
      <c r="AA51" s="233">
        <f t="shared" si="39"/>
        <v>0</v>
      </c>
      <c r="AB51" s="233">
        <f t="shared" si="39"/>
        <v>0</v>
      </c>
      <c r="AC51" s="233">
        <f t="shared" si="39"/>
        <v>0</v>
      </c>
      <c r="AD51" s="233">
        <f t="shared" si="39"/>
        <v>0</v>
      </c>
      <c r="AE51" s="233">
        <f t="shared" si="39"/>
        <v>0</v>
      </c>
      <c r="AF51" s="233">
        <f t="shared" si="39"/>
        <v>0</v>
      </c>
      <c r="AG51" s="233">
        <f t="shared" si="39"/>
        <v>0</v>
      </c>
      <c r="AH51" s="237">
        <f>SUM(O51:AG51)</f>
        <v>0</v>
      </c>
      <c r="AK51" s="12"/>
    </row>
    <row r="52" spans="2:37" ht="15.75" thickBot="1" x14ac:dyDescent="0.3">
      <c r="B52" s="15"/>
      <c r="C52" s="238"/>
      <c r="D52" s="232"/>
      <c r="E52" s="232"/>
      <c r="F52" s="232"/>
      <c r="G52" s="219"/>
      <c r="H52" s="223" t="s">
        <v>67</v>
      </c>
      <c r="I52" s="225">
        <f t="shared" ref="I52:AG52" si="40">SUM(I42:I51)</f>
        <v>0</v>
      </c>
      <c r="J52" s="225">
        <f t="shared" si="40"/>
        <v>0</v>
      </c>
      <c r="K52" s="225">
        <f t="shared" si="40"/>
        <v>0</v>
      </c>
      <c r="L52" s="225">
        <f t="shared" si="40"/>
        <v>0</v>
      </c>
      <c r="M52" s="225">
        <f t="shared" si="40"/>
        <v>0</v>
      </c>
      <c r="N52" s="225">
        <f t="shared" si="40"/>
        <v>0</v>
      </c>
      <c r="O52" s="225">
        <f t="shared" si="40"/>
        <v>0</v>
      </c>
      <c r="P52" s="225">
        <f t="shared" si="40"/>
        <v>0</v>
      </c>
      <c r="Q52" s="225">
        <f t="shared" si="40"/>
        <v>0</v>
      </c>
      <c r="R52" s="225">
        <f t="shared" si="40"/>
        <v>0</v>
      </c>
      <c r="S52" s="225">
        <f t="shared" si="40"/>
        <v>0</v>
      </c>
      <c r="T52" s="225">
        <f t="shared" si="40"/>
        <v>0</v>
      </c>
      <c r="U52" s="225">
        <f t="shared" si="40"/>
        <v>0</v>
      </c>
      <c r="V52" s="225">
        <f t="shared" si="40"/>
        <v>0</v>
      </c>
      <c r="W52" s="225">
        <f t="shared" si="40"/>
        <v>0</v>
      </c>
      <c r="X52" s="225">
        <f t="shared" si="40"/>
        <v>0</v>
      </c>
      <c r="Y52" s="225">
        <f t="shared" si="40"/>
        <v>0</v>
      </c>
      <c r="Z52" s="225">
        <f t="shared" si="40"/>
        <v>0</v>
      </c>
      <c r="AA52" s="225">
        <f t="shared" si="40"/>
        <v>0</v>
      </c>
      <c r="AB52" s="225">
        <f t="shared" si="40"/>
        <v>0</v>
      </c>
      <c r="AC52" s="225">
        <f t="shared" si="40"/>
        <v>0</v>
      </c>
      <c r="AD52" s="225">
        <f t="shared" si="40"/>
        <v>0</v>
      </c>
      <c r="AE52" s="225">
        <f t="shared" si="40"/>
        <v>0</v>
      </c>
      <c r="AF52" s="225">
        <f t="shared" si="40"/>
        <v>0</v>
      </c>
      <c r="AG52" s="225">
        <f t="shared" si="40"/>
        <v>0</v>
      </c>
      <c r="AH52" s="239">
        <f>SUM(AH42:AH51)</f>
        <v>0</v>
      </c>
      <c r="AK52" s="12"/>
    </row>
    <row r="53" spans="2:37" ht="24.75" customHeight="1" thickBot="1" x14ac:dyDescent="0.3">
      <c r="B53" s="15"/>
      <c r="C53" s="240"/>
      <c r="D53" s="241"/>
      <c r="E53" s="241"/>
      <c r="F53" s="241"/>
      <c r="G53" s="24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2"/>
      <c r="V53" s="243"/>
      <c r="W53" s="243"/>
      <c r="X53" s="243"/>
      <c r="Y53" s="243"/>
      <c r="Z53" s="243"/>
      <c r="AA53" s="243"/>
      <c r="AB53" s="243"/>
      <c r="AC53" s="243"/>
      <c r="AD53" s="243"/>
      <c r="AE53" s="243"/>
      <c r="AF53" s="243"/>
      <c r="AG53" s="243"/>
      <c r="AH53" s="244"/>
      <c r="AJ53" s="158"/>
      <c r="AK53" s="12"/>
    </row>
    <row r="54" spans="2:37" ht="24.75" customHeight="1" x14ac:dyDescent="0.25">
      <c r="B54" s="15"/>
      <c r="C54" s="245"/>
      <c r="D54" s="245"/>
      <c r="E54" s="245"/>
      <c r="F54" s="245"/>
      <c r="G54" s="245"/>
      <c r="H54" s="245"/>
      <c r="I54" s="245"/>
      <c r="J54" s="245"/>
      <c r="K54" s="245"/>
      <c r="L54" s="245"/>
      <c r="M54" s="245"/>
      <c r="N54" s="245"/>
      <c r="O54" s="245"/>
      <c r="P54" s="245"/>
      <c r="Q54" s="245"/>
      <c r="R54" s="245"/>
      <c r="S54" s="245"/>
      <c r="T54" s="245"/>
      <c r="U54" s="245"/>
      <c r="V54" s="216"/>
      <c r="W54" s="216"/>
      <c r="X54" s="216"/>
      <c r="Y54" s="216"/>
      <c r="Z54" s="216"/>
      <c r="AA54" s="216"/>
      <c r="AB54" s="216"/>
      <c r="AC54" s="216"/>
      <c r="AD54" s="216"/>
      <c r="AE54" s="216"/>
      <c r="AF54" s="216"/>
      <c r="AG54" s="216"/>
      <c r="AH54" s="216"/>
      <c r="AJ54" s="158"/>
      <c r="AK54" s="12"/>
    </row>
    <row r="55" spans="2:37" x14ac:dyDescent="0.25">
      <c r="B55" s="15"/>
      <c r="C55" s="34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J55" s="158"/>
      <c r="AK55" s="12"/>
    </row>
    <row r="56" spans="2:37" x14ac:dyDescent="0.25">
      <c r="B56" s="15"/>
      <c r="C56" s="34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J56" s="158"/>
      <c r="AK56" s="12"/>
    </row>
    <row r="57" spans="2:37" ht="15.75" thickBot="1" x14ac:dyDescent="0.3">
      <c r="B57" s="246"/>
      <c r="C57" s="247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4"/>
    </row>
    <row r="58" spans="2:37" x14ac:dyDescent="0.25">
      <c r="AC58" s="3"/>
      <c r="AD58" s="3"/>
      <c r="AJ58" s="158"/>
    </row>
    <row r="59" spans="2:37" x14ac:dyDescent="0.25">
      <c r="AC59" s="3"/>
      <c r="AD59" s="3"/>
      <c r="AJ59" s="158"/>
    </row>
    <row r="60" spans="2:37" x14ac:dyDescent="0.25">
      <c r="AJ60" s="158"/>
    </row>
    <row r="61" spans="2:37" x14ac:dyDescent="0.25">
      <c r="AJ61" s="158"/>
    </row>
    <row r="62" spans="2:37" x14ac:dyDescent="0.25">
      <c r="AJ62" s="158"/>
    </row>
    <row r="63" spans="2:37" x14ac:dyDescent="0.25">
      <c r="AJ63" s="158"/>
    </row>
    <row r="64" spans="2:37" x14ac:dyDescent="0.25">
      <c r="AJ64" s="158"/>
    </row>
    <row r="65" spans="36:36" x14ac:dyDescent="0.25">
      <c r="AJ65" s="158"/>
    </row>
    <row r="66" spans="36:36" x14ac:dyDescent="0.25">
      <c r="AJ66" s="158"/>
    </row>
    <row r="67" spans="36:36" x14ac:dyDescent="0.25">
      <c r="AJ67" s="158"/>
    </row>
    <row r="68" spans="36:36" x14ac:dyDescent="0.25">
      <c r="AJ68" s="158"/>
    </row>
    <row r="69" spans="36:36" x14ac:dyDescent="0.25">
      <c r="AJ69" s="158"/>
    </row>
    <row r="70" spans="36:36" x14ac:dyDescent="0.25">
      <c r="AJ70" s="158"/>
    </row>
    <row r="71" spans="36:36" x14ac:dyDescent="0.25">
      <c r="AJ71" s="158"/>
    </row>
    <row r="72" spans="36:36" x14ac:dyDescent="0.25">
      <c r="AJ72" s="158"/>
    </row>
    <row r="73" spans="36:36" x14ac:dyDescent="0.25">
      <c r="AJ73" s="158"/>
    </row>
    <row r="74" spans="36:36" x14ac:dyDescent="0.25">
      <c r="AJ74" s="158"/>
    </row>
    <row r="75" spans="36:36" x14ac:dyDescent="0.25">
      <c r="AJ75" s="158"/>
    </row>
    <row r="76" spans="36:36" x14ac:dyDescent="0.25">
      <c r="AJ76" s="158"/>
    </row>
    <row r="77" spans="36:36" x14ac:dyDescent="0.25">
      <c r="AJ77" s="158"/>
    </row>
    <row r="78" spans="36:36" x14ac:dyDescent="0.25">
      <c r="AJ78" s="158"/>
    </row>
    <row r="79" spans="36:36" x14ac:dyDescent="0.25">
      <c r="AJ79" s="158"/>
    </row>
    <row r="80" spans="36:36" x14ac:dyDescent="0.25">
      <c r="AJ80" s="158"/>
    </row>
    <row r="81" spans="36:36" x14ac:dyDescent="0.25">
      <c r="AJ81" s="158"/>
    </row>
    <row r="82" spans="36:36" x14ac:dyDescent="0.25">
      <c r="AJ82" s="158"/>
    </row>
    <row r="83" spans="36:36" x14ac:dyDescent="0.25">
      <c r="AJ83" s="158"/>
    </row>
    <row r="84" spans="36:36" x14ac:dyDescent="0.25">
      <c r="AJ84" s="158"/>
    </row>
    <row r="85" spans="36:36" x14ac:dyDescent="0.25">
      <c r="AJ85" s="158"/>
    </row>
    <row r="86" spans="36:36" x14ac:dyDescent="0.25">
      <c r="AJ86" s="158"/>
    </row>
    <row r="87" spans="36:36" x14ac:dyDescent="0.25">
      <c r="AJ87" s="158"/>
    </row>
    <row r="88" spans="36:36" x14ac:dyDescent="0.25">
      <c r="AJ88" s="158"/>
    </row>
    <row r="89" spans="36:36" x14ac:dyDescent="0.25">
      <c r="AJ89" s="158"/>
    </row>
    <row r="90" spans="36:36" x14ac:dyDescent="0.25">
      <c r="AJ90" s="158"/>
    </row>
    <row r="91" spans="36:36" x14ac:dyDescent="0.25">
      <c r="AJ91" s="158"/>
    </row>
    <row r="93" spans="36:36" x14ac:dyDescent="0.25">
      <c r="AJ93" s="158"/>
    </row>
    <row r="95" spans="36:36" x14ac:dyDescent="0.25">
      <c r="AJ95" s="158"/>
    </row>
    <row r="97" spans="36:36" x14ac:dyDescent="0.25">
      <c r="AJ97" s="158"/>
    </row>
    <row r="99" spans="36:36" x14ac:dyDescent="0.25">
      <c r="AJ99" s="158"/>
    </row>
    <row r="101" spans="36:36" x14ac:dyDescent="0.25">
      <c r="AJ101" s="158"/>
    </row>
    <row r="103" spans="36:36" x14ac:dyDescent="0.25">
      <c r="AJ103" s="158"/>
    </row>
    <row r="105" spans="36:36" x14ac:dyDescent="0.25">
      <c r="AJ105" s="158"/>
    </row>
    <row r="106" spans="36:36" x14ac:dyDescent="0.25">
      <c r="AJ106" s="3">
        <v>76</v>
      </c>
    </row>
    <row r="107" spans="36:36" x14ac:dyDescent="0.25">
      <c r="AJ107" s="158">
        <v>77</v>
      </c>
    </row>
    <row r="108" spans="36:36" x14ac:dyDescent="0.25">
      <c r="AJ108" s="3">
        <v>78</v>
      </c>
    </row>
  </sheetData>
  <sheetProtection algorithmName="SHA-512" hashValue="ZqRb+Mf3yINXY93q2FNgDjhJaLnDJWfFVYFZV4x9VlwIygkKt6TtkOp1VH+g0YlSTXu9v4Nlc2jJcgQppGhU8g==" saltValue="BSmWb4TakaQQsKg3WMXdhA==" spinCount="100000" sheet="1" objects="1" scenarios="1" insertRows="0"/>
  <protectedRanges>
    <protectedRange sqref="D10:G14 D16:M20 I10:M14 Q10:U14 Q16:U20 AB10:AD14 AB16:AD20 AF10:AG14 AF16:AG20" name="Folha5"/>
  </protectedRanges>
  <mergeCells count="17">
    <mergeCell ref="G28:H28"/>
    <mergeCell ref="G41:H41"/>
    <mergeCell ref="C23:D23"/>
    <mergeCell ref="I26:AH26"/>
    <mergeCell ref="I27:AG27"/>
    <mergeCell ref="C3:E3"/>
    <mergeCell ref="C4:H4"/>
    <mergeCell ref="C5:E5"/>
    <mergeCell ref="C9:D9"/>
    <mergeCell ref="C15:D15"/>
    <mergeCell ref="C22:D22"/>
    <mergeCell ref="Q6:AE6"/>
    <mergeCell ref="AF6:AJ6"/>
    <mergeCell ref="I7:N7"/>
    <mergeCell ref="Q7:V7"/>
    <mergeCell ref="Y7:Z7"/>
    <mergeCell ref="I6:P6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'Fatores de conversão'!$N$2:$N$3</xm:f>
          </x14:formula1>
          <xm:sqref>E10:E14 E16:E20</xm:sqref>
        </x14:dataValidation>
        <x14:dataValidation type="list" allowBlank="1" showInputMessage="1" showErrorMessage="1">
          <x14:formula1>
            <xm:f>'Valores-Padrão'!$C$28:$C$30</xm:f>
          </x14:formula1>
          <xm:sqref>F10:F14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08"/>
  <sheetViews>
    <sheetView showGridLines="0" topLeftCell="V4" zoomScale="80" zoomScaleNormal="80" workbookViewId="0">
      <selection activeCell="E8" sqref="E8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8" width="18.140625" style="3" customWidth="1"/>
    <col min="9" max="26" width="13.5703125" style="3" customWidth="1"/>
    <col min="27" max="30" width="13.5703125" style="4" customWidth="1"/>
    <col min="31" max="34" width="13.5703125" style="3" customWidth="1"/>
    <col min="35" max="35" width="12.85546875" style="3" customWidth="1"/>
    <col min="36" max="36" width="9.140625" style="3"/>
    <col min="37" max="37" width="11.85546875" style="3" customWidth="1"/>
    <col min="38" max="40" width="9.140625" style="3"/>
    <col min="41" max="41" width="18.5703125" style="3" customWidth="1"/>
    <col min="42" max="42" width="25.7109375" style="3" customWidth="1"/>
    <col min="43" max="46" width="18.5703125" style="3" customWidth="1"/>
    <col min="47" max="50" width="11.28515625" style="3" customWidth="1"/>
    <col min="51" max="16384" width="9.140625" style="3"/>
  </cols>
  <sheetData>
    <row r="1" spans="2:54" ht="15.75" thickBot="1" x14ac:dyDescent="0.3"/>
    <row r="2" spans="2:54" x14ac:dyDescent="0.25">
      <c r="B2" s="136"/>
      <c r="C2" s="13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138"/>
      <c r="AB2" s="138"/>
      <c r="AC2" s="138"/>
      <c r="AD2" s="138"/>
      <c r="AE2" s="7"/>
      <c r="AF2" s="7"/>
      <c r="AG2" s="7"/>
      <c r="AH2" s="7"/>
      <c r="AI2" s="7"/>
      <c r="AJ2" s="7"/>
      <c r="AK2" s="8"/>
    </row>
    <row r="3" spans="2:54" ht="21" x14ac:dyDescent="0.25">
      <c r="B3" s="15"/>
      <c r="C3" s="633" t="s">
        <v>44</v>
      </c>
      <c r="D3" s="633"/>
      <c r="E3" s="633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K3" s="12"/>
    </row>
    <row r="4" spans="2:54" ht="50.25" customHeight="1" x14ac:dyDescent="0.25">
      <c r="B4" s="15"/>
      <c r="C4" s="634" t="s">
        <v>86</v>
      </c>
      <c r="D4" s="634"/>
      <c r="E4" s="634"/>
      <c r="F4" s="634"/>
      <c r="G4" s="634"/>
      <c r="H4" s="634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86"/>
      <c r="AB4" s="86"/>
      <c r="AC4" s="86"/>
      <c r="AD4" s="86"/>
      <c r="AE4" s="11"/>
      <c r="AF4" s="11"/>
      <c r="AG4" s="11"/>
      <c r="AH4" s="11"/>
      <c r="AK4" s="12"/>
    </row>
    <row r="5" spans="2:54" ht="38.25" customHeight="1" thickBot="1" x14ac:dyDescent="0.3">
      <c r="B5" s="15"/>
      <c r="C5" s="635" t="s">
        <v>46</v>
      </c>
      <c r="D5" s="635"/>
      <c r="E5" s="635"/>
      <c r="F5" s="139"/>
      <c r="G5" s="139"/>
      <c r="H5" s="139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K5" s="12"/>
      <c r="AO5" s="11"/>
      <c r="AP5" s="11"/>
      <c r="AQ5" s="11"/>
      <c r="AR5" s="11"/>
      <c r="AS5" s="11"/>
      <c r="AT5" s="11"/>
    </row>
    <row r="6" spans="2:54" s="144" customFormat="1" ht="15.75" thickBot="1" x14ac:dyDescent="0.3">
      <c r="B6" s="140"/>
      <c r="C6" s="141"/>
      <c r="D6" s="142"/>
      <c r="E6" s="142"/>
      <c r="F6" s="142"/>
      <c r="G6" s="142"/>
      <c r="H6" s="142"/>
      <c r="I6" s="612" t="s">
        <v>16</v>
      </c>
      <c r="J6" s="613"/>
      <c r="K6" s="613"/>
      <c r="L6" s="613"/>
      <c r="M6" s="613"/>
      <c r="N6" s="613"/>
      <c r="O6" s="613"/>
      <c r="P6" s="614"/>
      <c r="Q6" s="612" t="s">
        <v>19</v>
      </c>
      <c r="R6" s="613"/>
      <c r="S6" s="613"/>
      <c r="T6" s="613"/>
      <c r="U6" s="613"/>
      <c r="V6" s="613"/>
      <c r="W6" s="613"/>
      <c r="X6" s="613"/>
      <c r="Y6" s="613"/>
      <c r="Z6" s="613"/>
      <c r="AA6" s="613"/>
      <c r="AB6" s="613"/>
      <c r="AC6" s="613"/>
      <c r="AD6" s="613"/>
      <c r="AE6" s="614"/>
      <c r="AF6" s="612" t="s">
        <v>0</v>
      </c>
      <c r="AG6" s="613"/>
      <c r="AH6" s="613"/>
      <c r="AI6" s="614"/>
      <c r="AK6" s="248"/>
      <c r="AP6" s="142"/>
      <c r="AQ6" s="276"/>
      <c r="AR6" s="276"/>
      <c r="AS6" s="142"/>
      <c r="AT6" s="142"/>
      <c r="AU6" s="142"/>
    </row>
    <row r="7" spans="2:54" s="158" customFormat="1" ht="66" customHeight="1" thickBot="1" x14ac:dyDescent="0.3">
      <c r="B7" s="145"/>
      <c r="C7" s="146"/>
      <c r="D7" s="147"/>
      <c r="E7" s="147"/>
      <c r="F7" s="147"/>
      <c r="G7" s="148" t="s">
        <v>176</v>
      </c>
      <c r="H7" s="277" t="s">
        <v>18</v>
      </c>
      <c r="I7" s="623" t="s">
        <v>244</v>
      </c>
      <c r="J7" s="624"/>
      <c r="K7" s="624"/>
      <c r="L7" s="624"/>
      <c r="M7" s="624"/>
      <c r="N7" s="624"/>
      <c r="O7" s="150" t="s">
        <v>284</v>
      </c>
      <c r="P7" s="151" t="s">
        <v>248</v>
      </c>
      <c r="Q7" s="623" t="s">
        <v>253</v>
      </c>
      <c r="R7" s="624"/>
      <c r="S7" s="624"/>
      <c r="T7" s="624"/>
      <c r="U7" s="624"/>
      <c r="V7" s="624"/>
      <c r="W7" s="151" t="s">
        <v>161</v>
      </c>
      <c r="X7" s="152" t="s">
        <v>2</v>
      </c>
      <c r="Y7" s="625" t="s">
        <v>3</v>
      </c>
      <c r="Z7" s="625"/>
      <c r="AA7" s="152" t="s">
        <v>255</v>
      </c>
      <c r="AB7" s="153" t="s">
        <v>256</v>
      </c>
      <c r="AC7" s="154" t="s">
        <v>162</v>
      </c>
      <c r="AD7" s="155" t="s">
        <v>260</v>
      </c>
      <c r="AE7" s="156" t="s">
        <v>261</v>
      </c>
      <c r="AF7" s="157" t="s">
        <v>267</v>
      </c>
      <c r="AG7" s="278" t="s">
        <v>193</v>
      </c>
      <c r="AH7" s="152" t="s">
        <v>171</v>
      </c>
      <c r="AI7" s="152" t="s">
        <v>1</v>
      </c>
      <c r="AJ7" s="147"/>
      <c r="AK7" s="248"/>
      <c r="AM7" s="147"/>
      <c r="AN7" s="147"/>
      <c r="AO7" s="147"/>
      <c r="AP7" s="147"/>
      <c r="AQ7" s="276"/>
      <c r="AR7" s="276"/>
      <c r="AW7" s="147"/>
      <c r="AX7" s="147"/>
      <c r="AY7" s="147"/>
      <c r="AZ7" s="147"/>
      <c r="BA7" s="147"/>
      <c r="BB7" s="147"/>
    </row>
    <row r="8" spans="2:54" s="158" customFormat="1" ht="63" customHeight="1" x14ac:dyDescent="0.2">
      <c r="B8" s="145"/>
      <c r="C8" s="159" t="s">
        <v>12</v>
      </c>
      <c r="D8" s="160" t="s">
        <v>13</v>
      </c>
      <c r="E8" s="161" t="s">
        <v>336</v>
      </c>
      <c r="F8" s="160" t="s">
        <v>48</v>
      </c>
      <c r="G8" s="162" t="s">
        <v>262</v>
      </c>
      <c r="H8" s="160" t="s">
        <v>175</v>
      </c>
      <c r="I8" s="164" t="str">
        <f>'1. Identificação Ben. Oper.'!D34</f>
        <v>Energia Elétrica</v>
      </c>
      <c r="J8" s="165" t="str">
        <f>IF('1. Identificação Ben. Oper.'!E34="","",'1. Identificação Ben. Oper.'!E34)</f>
        <v/>
      </c>
      <c r="K8" s="165" t="str">
        <f>IF('1. Identificação Ben. Oper.'!F34="","",'1. Identificação Ben. Oper.'!F34)</f>
        <v/>
      </c>
      <c r="L8" s="165" t="str">
        <f>IF('1. Identificação Ben. Oper.'!G34="","",'1. Identificação Ben. Oper.'!G34)</f>
        <v/>
      </c>
      <c r="M8" s="165" t="str">
        <f>IF('1. Identificação Ben. Oper.'!H34="","",'1. Identificação Ben. Oper.'!H34)</f>
        <v/>
      </c>
      <c r="N8" s="165" t="s">
        <v>109</v>
      </c>
      <c r="O8" s="165" t="s">
        <v>4</v>
      </c>
      <c r="P8" s="166" t="s">
        <v>5</v>
      </c>
      <c r="Q8" s="164" t="str">
        <f t="shared" ref="Q8:V8" si="0">+I8</f>
        <v>Energia Elétrica</v>
      </c>
      <c r="R8" s="165" t="str">
        <f t="shared" si="0"/>
        <v/>
      </c>
      <c r="S8" s="165" t="str">
        <f t="shared" si="0"/>
        <v/>
      </c>
      <c r="T8" s="165" t="str">
        <f t="shared" si="0"/>
        <v/>
      </c>
      <c r="U8" s="165" t="str">
        <f t="shared" si="0"/>
        <v/>
      </c>
      <c r="V8" s="165" t="str">
        <f t="shared" si="0"/>
        <v>Total</v>
      </c>
      <c r="W8" s="166" t="s">
        <v>5</v>
      </c>
      <c r="X8" s="166" t="s">
        <v>6</v>
      </c>
      <c r="Y8" s="166" t="s">
        <v>254</v>
      </c>
      <c r="Z8" s="166" t="s">
        <v>4</v>
      </c>
      <c r="AA8" s="166" t="s">
        <v>7</v>
      </c>
      <c r="AB8" s="162" t="s">
        <v>5</v>
      </c>
      <c r="AC8" s="162" t="s">
        <v>146</v>
      </c>
      <c r="AD8" s="167" t="s">
        <v>259</v>
      </c>
      <c r="AE8" s="168" t="s">
        <v>163</v>
      </c>
      <c r="AF8" s="160" t="s">
        <v>146</v>
      </c>
      <c r="AG8" s="170" t="s">
        <v>146</v>
      </c>
      <c r="AH8" s="166" t="s">
        <v>146</v>
      </c>
      <c r="AI8" s="168" t="s">
        <v>175</v>
      </c>
      <c r="AJ8" s="279"/>
      <c r="AK8" s="248"/>
      <c r="AM8" s="147"/>
      <c r="AN8" s="147"/>
      <c r="AO8" s="147"/>
      <c r="AP8" s="147"/>
      <c r="AQ8" s="276"/>
      <c r="AR8" s="276"/>
      <c r="AW8" s="147"/>
      <c r="AX8" s="87"/>
      <c r="AY8" s="147"/>
      <c r="AZ8" s="147"/>
      <c r="BA8" s="147"/>
      <c r="BB8" s="147"/>
    </row>
    <row r="9" spans="2:54" s="158" customFormat="1" ht="36.75" customHeight="1" x14ac:dyDescent="0.25">
      <c r="B9" s="145"/>
      <c r="C9" s="628" t="s">
        <v>194</v>
      </c>
      <c r="D9" s="629"/>
      <c r="E9" s="171"/>
      <c r="F9" s="171"/>
      <c r="G9" s="171"/>
      <c r="H9" s="171"/>
      <c r="I9" s="172"/>
      <c r="J9" s="171"/>
      <c r="K9" s="171"/>
      <c r="L9" s="171"/>
      <c r="M9" s="171"/>
      <c r="N9" s="171"/>
      <c r="O9" s="171"/>
      <c r="P9" s="173"/>
      <c r="Q9" s="172"/>
      <c r="R9" s="171"/>
      <c r="S9" s="171"/>
      <c r="T9" s="171"/>
      <c r="U9" s="171"/>
      <c r="V9" s="171"/>
      <c r="W9" s="171"/>
      <c r="X9" s="171"/>
      <c r="Y9" s="171"/>
      <c r="Z9" s="171"/>
      <c r="AA9" s="171"/>
      <c r="AB9" s="171"/>
      <c r="AC9" s="171"/>
      <c r="AD9" s="171"/>
      <c r="AE9" s="173"/>
      <c r="AF9" s="171"/>
      <c r="AG9" s="171"/>
      <c r="AH9" s="171"/>
      <c r="AI9" s="173"/>
      <c r="AJ9" s="147"/>
      <c r="AK9" s="248"/>
      <c r="AM9" s="147"/>
      <c r="AN9" s="147"/>
      <c r="AO9" s="147"/>
      <c r="AP9" s="147"/>
      <c r="AQ9" s="276"/>
      <c r="AR9" s="276"/>
      <c r="AW9" s="90"/>
      <c r="AX9" s="87"/>
      <c r="AY9" s="147"/>
      <c r="AZ9" s="147"/>
      <c r="BA9" s="147"/>
      <c r="BB9" s="147"/>
    </row>
    <row r="10" spans="2:54" ht="30" customHeight="1" x14ac:dyDescent="0.2">
      <c r="B10" s="15"/>
      <c r="C10" s="174">
        <v>1</v>
      </c>
      <c r="D10" s="113"/>
      <c r="E10" s="96"/>
      <c r="F10" s="93"/>
      <c r="G10" s="116"/>
      <c r="H10" s="118"/>
      <c r="I10" s="117"/>
      <c r="J10" s="40"/>
      <c r="K10" s="40"/>
      <c r="L10" s="40"/>
      <c r="M10" s="40"/>
      <c r="N10" s="177">
        <f>+SUM(I10:M10)</f>
        <v>0</v>
      </c>
      <c r="O10" s="178">
        <f>+VLOOKUP($I$8,'Fatores de conversão'!$A$5:$I$13,6,FALSE)*I10+VLOOKUP($J$8,'Fatores de conversão'!$A$5:$I$13,6,FALSE)*J10+VLOOKUP($K$8,'Fatores de conversão'!$A$5:$I$13,6,FALSE)*K10+VLOOKUP($L$8,'Fatores de conversão'!$A$5:$I$13,6,FALSE)*L10+VLOOKUP($M$8,'Fatores de conversão'!$A$5:$I$13,6,FALSE)*M10</f>
        <v>0</v>
      </c>
      <c r="P10" s="179">
        <f>+SUMPRODUCT('1. Identificação Ben. Oper.'!$D$38:$H$38,I10:M10)</f>
        <v>0</v>
      </c>
      <c r="Q10" s="126"/>
      <c r="R10" s="127"/>
      <c r="S10" s="127"/>
      <c r="T10" s="127"/>
      <c r="U10" s="127"/>
      <c r="V10" s="177">
        <f>+SUM(Q10:U10)</f>
        <v>0</v>
      </c>
      <c r="W10" s="179">
        <f>+SUMPRODUCT('1. Identificação Ben. Oper.'!$D$38:$H$38,Q10:U10)</f>
        <v>0</v>
      </c>
      <c r="X10" s="180">
        <f t="shared" ref="X10:X20" si="1">IF(N10=0,0,V10/N10)</f>
        <v>0</v>
      </c>
      <c r="Y10" s="181">
        <f>+VLOOKUP($Q$8,'Fatores de conversão'!$A$5:$I$13,3,FALSE)*Q10+VLOOKUP($R$8,'Fatores de conversão'!$A$5:$I$13,3,FALSE)*R10+VLOOKUP($S$8,'Fatores de conversão'!$A$5:$I$13,3,FALSE)*S10+VLOOKUP($T$8,'Fatores de conversão'!$A$5:$I$13,3,FALSE)*T10+VLOOKUP($U$8,'Fatores de conversão'!$A$5:$I$13,3,FALSE)*U10</f>
        <v>0</v>
      </c>
      <c r="Z10" s="181">
        <f>+VLOOKUP($Q$8,'Fatores de conversão'!$A$5:$I$13,6,FALSE)*Q10+VLOOKUP($R$8,'Fatores de conversão'!$A$5:$I$13,6,FALSE)*R10+VLOOKUP($S$8,'Fatores de conversão'!$A$5:$I$13,6,FALSE)*S10+VLOOKUP($T$8,'Fatores de conversão'!$A$5:$I$13,6,FALSE)*T10+VLOOKUP($U$8,'Fatores de conversão'!$A$5:$I$13,6,FALSE)*U10</f>
        <v>0</v>
      </c>
      <c r="AA10" s="181">
        <f>(VLOOKUP($Q$8,'Fatores de conversão'!$A$5:$I$13,9,FALSE)*Q10+VLOOKUP($R$8,'Fatores de conversão'!$A$5:$I$13,9,FALSE)*R10+VLOOKUP($S$8,'Fatores de conversão'!$A$5:$I$13,9,FALSE)*S10+VLOOKUP($T$8,'Fatores de conversão'!$A$5:$I$13,9,FALSE)*T10+VLOOKUP($U$8,'Fatores de conversão'!$A$5:$I$13,9,FALSE)*U10)/1000</f>
        <v>0</v>
      </c>
      <c r="AB10" s="30"/>
      <c r="AC10" s="30"/>
      <c r="AD10" s="130"/>
      <c r="AE10" s="182">
        <f t="shared" ref="AE10:AE19" si="2">IF(OR(AC10="",AC10=0),0,IF(OR(AD10="",AD10=0),0,H10+1))</f>
        <v>0</v>
      </c>
      <c r="AF10" s="280"/>
      <c r="AG10" s="30"/>
      <c r="AH10" s="281">
        <f>IF(AF10="",0,AF10+AG10)</f>
        <v>0</v>
      </c>
      <c r="AI10" s="183">
        <f>IF(W10=0,0,(AF10+AG10)/W10)</f>
        <v>0</v>
      </c>
      <c r="AJ10" s="279"/>
      <c r="AK10" s="248"/>
      <c r="AM10" s="11"/>
      <c r="AN10" s="11"/>
      <c r="AO10" s="11"/>
      <c r="AP10" s="11"/>
      <c r="AQ10" s="276"/>
      <c r="AR10" s="276"/>
      <c r="AW10" s="11"/>
      <c r="AX10" s="87"/>
      <c r="AY10" s="147"/>
      <c r="AZ10" s="147"/>
      <c r="BA10" s="147"/>
      <c r="BB10" s="11"/>
    </row>
    <row r="11" spans="2:54" ht="30" customHeight="1" x14ac:dyDescent="0.2">
      <c r="B11" s="15"/>
      <c r="C11" s="174">
        <v>2</v>
      </c>
      <c r="D11" s="113"/>
      <c r="E11" s="96"/>
      <c r="F11" s="93"/>
      <c r="G11" s="116"/>
      <c r="H11" s="118"/>
      <c r="I11" s="117"/>
      <c r="J11" s="40"/>
      <c r="K11" s="40"/>
      <c r="L11" s="40"/>
      <c r="M11" s="40"/>
      <c r="N11" s="177">
        <f t="shared" ref="N11:N14" si="3">+SUM(I11:M11)</f>
        <v>0</v>
      </c>
      <c r="O11" s="178">
        <f>+VLOOKUP($I$8,'Fatores de conversão'!$A$5:$I$13,6,FALSE)*I11+VLOOKUP($J$8,'Fatores de conversão'!$A$5:$I$13,6,FALSE)*J11+VLOOKUP($K$8,'Fatores de conversão'!$A$5:$I$13,6,FALSE)*K11+VLOOKUP($L$8,'Fatores de conversão'!$A$5:$I$13,6,FALSE)*L11+VLOOKUP($M$8,'Fatores de conversão'!$A$5:$I$13,6,FALSE)*M11</f>
        <v>0</v>
      </c>
      <c r="P11" s="179">
        <f>+SUMPRODUCT('1. Identificação Ben. Oper.'!$D$38:$H$38,I11:M11)</f>
        <v>0</v>
      </c>
      <c r="Q11" s="126"/>
      <c r="R11" s="127"/>
      <c r="S11" s="127"/>
      <c r="T11" s="127"/>
      <c r="U11" s="127"/>
      <c r="V11" s="177">
        <f t="shared" ref="V11:V14" si="4">+SUM(Q11:U11)</f>
        <v>0</v>
      </c>
      <c r="W11" s="179">
        <f>+SUMPRODUCT('1. Identificação Ben. Oper.'!$D$38:$H$38,Q11:U11)</f>
        <v>0</v>
      </c>
      <c r="X11" s="180">
        <f t="shared" si="1"/>
        <v>0</v>
      </c>
      <c r="Y11" s="181">
        <f>+VLOOKUP($Q$8,'Fatores de conversão'!$A$5:$I$13,3,FALSE)*Q11+VLOOKUP($R$8,'Fatores de conversão'!$A$5:$I$13,3,FALSE)*R11+VLOOKUP($S$8,'Fatores de conversão'!$A$5:$I$13,3,FALSE)*S11+VLOOKUP($T$8,'Fatores de conversão'!$A$5:$I$13,3,FALSE)*T11+VLOOKUP($U$8,'Fatores de conversão'!$A$5:$I$13,3,FALSE)*U11</f>
        <v>0</v>
      </c>
      <c r="Z11" s="181">
        <f>+VLOOKUP($Q$8,'Fatores de conversão'!$A$5:$I$13,6,FALSE)*Q11+VLOOKUP($R$8,'Fatores de conversão'!$A$5:$I$13,6,FALSE)*R11+VLOOKUP($S$8,'Fatores de conversão'!$A$5:$I$13,6,FALSE)*S11+VLOOKUP($T$8,'Fatores de conversão'!$A$5:$I$13,6,FALSE)*T11+VLOOKUP($U$8,'Fatores de conversão'!$A$5:$I$13,6,FALSE)*U11</f>
        <v>0</v>
      </c>
      <c r="AA11" s="181">
        <f>(VLOOKUP($Q$8,'Fatores de conversão'!$A$5:$I$13,9,FALSE)*Q11+VLOOKUP($R$8,'Fatores de conversão'!$A$5:$I$13,9,FALSE)*R11+VLOOKUP($S$8,'Fatores de conversão'!$A$5:$I$13,9,FALSE)*S11+VLOOKUP($T$8,'Fatores de conversão'!$A$5:$I$13,9,FALSE)*T11+VLOOKUP($U$8,'Fatores de conversão'!$A$5:$I$13,9,FALSE)*U11)/1000</f>
        <v>0</v>
      </c>
      <c r="AB11" s="30"/>
      <c r="AC11" s="30"/>
      <c r="AD11" s="130"/>
      <c r="AE11" s="182">
        <f t="shared" si="2"/>
        <v>0</v>
      </c>
      <c r="AF11" s="282"/>
      <c r="AG11" s="30"/>
      <c r="AH11" s="281">
        <f t="shared" ref="AH11:AH18" si="5">IF(AF11="",0,AF11+AG11)</f>
        <v>0</v>
      </c>
      <c r="AI11" s="183">
        <f t="shared" ref="AI11:AI20" si="6">IF(W11=0,0,(AF11+AG11)/W11)</f>
        <v>0</v>
      </c>
      <c r="AJ11" s="279"/>
      <c r="AK11" s="248"/>
      <c r="AM11" s="11"/>
      <c r="AN11" s="11"/>
      <c r="AO11" s="11"/>
      <c r="AP11" s="11"/>
      <c r="AQ11" s="276"/>
      <c r="AR11" s="276"/>
      <c r="AW11" s="11"/>
      <c r="AX11" s="87"/>
      <c r="AY11" s="147"/>
      <c r="AZ11" s="147"/>
      <c r="BA11" s="147"/>
      <c r="BB11" s="11"/>
    </row>
    <row r="12" spans="2:54" ht="30" customHeight="1" x14ac:dyDescent="0.2">
      <c r="B12" s="15"/>
      <c r="C12" s="174">
        <v>3</v>
      </c>
      <c r="D12" s="113"/>
      <c r="E12" s="96"/>
      <c r="F12" s="93"/>
      <c r="G12" s="116"/>
      <c r="H12" s="118"/>
      <c r="I12" s="117"/>
      <c r="J12" s="40"/>
      <c r="K12" s="40"/>
      <c r="L12" s="40"/>
      <c r="M12" s="40"/>
      <c r="N12" s="177">
        <f t="shared" si="3"/>
        <v>0</v>
      </c>
      <c r="O12" s="178">
        <f>+VLOOKUP($I$8,'Fatores de conversão'!$A$5:$I$13,6,FALSE)*I12+VLOOKUP($J$8,'Fatores de conversão'!$A$5:$I$13,6,FALSE)*J12+VLOOKUP($K$8,'Fatores de conversão'!$A$5:$I$13,6,FALSE)*K12+VLOOKUP($L$8,'Fatores de conversão'!$A$5:$I$13,6,FALSE)*L12+VLOOKUP($M$8,'Fatores de conversão'!$A$5:$I$13,6,FALSE)*M12</f>
        <v>0</v>
      </c>
      <c r="P12" s="179">
        <f>+SUMPRODUCT('1. Identificação Ben. Oper.'!$D$38:$H$38,I12:M12)</f>
        <v>0</v>
      </c>
      <c r="Q12" s="126"/>
      <c r="R12" s="127"/>
      <c r="S12" s="127"/>
      <c r="T12" s="127"/>
      <c r="U12" s="127"/>
      <c r="V12" s="177">
        <f t="shared" si="4"/>
        <v>0</v>
      </c>
      <c r="W12" s="179">
        <f>+SUMPRODUCT('1. Identificação Ben. Oper.'!$D$38:$H$38,Q12:U12)</f>
        <v>0</v>
      </c>
      <c r="X12" s="180">
        <f t="shared" si="1"/>
        <v>0</v>
      </c>
      <c r="Y12" s="181">
        <f>+VLOOKUP($Q$8,'Fatores de conversão'!$A$5:$I$13,3,FALSE)*Q12+VLOOKUP($R$8,'Fatores de conversão'!$A$5:$I$13,3,FALSE)*R12+VLOOKUP($S$8,'Fatores de conversão'!$A$5:$I$13,3,FALSE)*S12+VLOOKUP($T$8,'Fatores de conversão'!$A$5:$I$13,3,FALSE)*T12+VLOOKUP($U$8,'Fatores de conversão'!$A$5:$I$13,3,FALSE)*U12</f>
        <v>0</v>
      </c>
      <c r="Z12" s="181">
        <f>+VLOOKUP($Q$8,'Fatores de conversão'!$A$5:$I$13,6,FALSE)*Q12+VLOOKUP($R$8,'Fatores de conversão'!$A$5:$I$13,6,FALSE)*R12+VLOOKUP($S$8,'Fatores de conversão'!$A$5:$I$13,6,FALSE)*S12+VLOOKUP($T$8,'Fatores de conversão'!$A$5:$I$13,6,FALSE)*T12+VLOOKUP($U$8,'Fatores de conversão'!$A$5:$I$13,6,FALSE)*U12</f>
        <v>0</v>
      </c>
      <c r="AA12" s="181">
        <f>(VLOOKUP($Q$8,'Fatores de conversão'!$A$5:$I$13,9,FALSE)*Q12+VLOOKUP($R$8,'Fatores de conversão'!$A$5:$I$13,9,FALSE)*R12+VLOOKUP($S$8,'Fatores de conversão'!$A$5:$I$13,9,FALSE)*S12+VLOOKUP($T$8,'Fatores de conversão'!$A$5:$I$13,9,FALSE)*T12+VLOOKUP($U$8,'Fatores de conversão'!$A$5:$I$13,9,FALSE)*U12)/1000</f>
        <v>0</v>
      </c>
      <c r="AB12" s="30"/>
      <c r="AC12" s="30"/>
      <c r="AD12" s="130"/>
      <c r="AE12" s="182">
        <f t="shared" si="2"/>
        <v>0</v>
      </c>
      <c r="AF12" s="282"/>
      <c r="AG12" s="30"/>
      <c r="AH12" s="281">
        <f t="shared" si="5"/>
        <v>0</v>
      </c>
      <c r="AI12" s="183">
        <f t="shared" si="6"/>
        <v>0</v>
      </c>
      <c r="AJ12" s="279"/>
      <c r="AK12" s="248"/>
      <c r="AM12" s="11"/>
      <c r="AN12" s="11"/>
      <c r="AO12" s="11"/>
      <c r="AP12" s="11"/>
      <c r="AQ12" s="276"/>
      <c r="AR12" s="276"/>
      <c r="AW12" s="11"/>
      <c r="AX12" s="87"/>
      <c r="AY12" s="147"/>
      <c r="AZ12" s="147"/>
      <c r="BA12" s="147"/>
      <c r="BB12" s="11"/>
    </row>
    <row r="13" spans="2:54" ht="30" customHeight="1" x14ac:dyDescent="0.2">
      <c r="B13" s="15"/>
      <c r="C13" s="174">
        <v>4</v>
      </c>
      <c r="D13" s="113"/>
      <c r="E13" s="96"/>
      <c r="F13" s="93"/>
      <c r="G13" s="116"/>
      <c r="H13" s="118"/>
      <c r="I13" s="117"/>
      <c r="J13" s="40"/>
      <c r="K13" s="40"/>
      <c r="L13" s="40"/>
      <c r="M13" s="40"/>
      <c r="N13" s="177">
        <f t="shared" si="3"/>
        <v>0</v>
      </c>
      <c r="O13" s="178">
        <f>+VLOOKUP($I$8,'Fatores de conversão'!$A$5:$I$13,6,FALSE)*I13+VLOOKUP($J$8,'Fatores de conversão'!$A$5:$I$13,6,FALSE)*J13+VLOOKUP($K$8,'Fatores de conversão'!$A$5:$I$13,6,FALSE)*K13+VLOOKUP($L$8,'Fatores de conversão'!$A$5:$I$13,6,FALSE)*L13+VLOOKUP($M$8,'Fatores de conversão'!$A$5:$I$13,6,FALSE)*M13</f>
        <v>0</v>
      </c>
      <c r="P13" s="179">
        <f>+SUMPRODUCT('1. Identificação Ben. Oper.'!$D$38:$H$38,I13:M13)</f>
        <v>0</v>
      </c>
      <c r="Q13" s="126"/>
      <c r="R13" s="127"/>
      <c r="S13" s="127"/>
      <c r="T13" s="127"/>
      <c r="U13" s="127"/>
      <c r="V13" s="177">
        <f t="shared" si="4"/>
        <v>0</v>
      </c>
      <c r="W13" s="179">
        <f>+SUMPRODUCT('1. Identificação Ben. Oper.'!$D$38:$H$38,Q13:U13)</f>
        <v>0</v>
      </c>
      <c r="X13" s="180">
        <f t="shared" si="1"/>
        <v>0</v>
      </c>
      <c r="Y13" s="181">
        <f>+VLOOKUP($Q$8,'Fatores de conversão'!$A$5:$I$13,3,FALSE)*Q13+VLOOKUP($R$8,'Fatores de conversão'!$A$5:$I$13,3,FALSE)*R13+VLOOKUP($S$8,'Fatores de conversão'!$A$5:$I$13,3,FALSE)*S13+VLOOKUP($T$8,'Fatores de conversão'!$A$5:$I$13,3,FALSE)*T13+VLOOKUP($U$8,'Fatores de conversão'!$A$5:$I$13,3,FALSE)*U13</f>
        <v>0</v>
      </c>
      <c r="Z13" s="181">
        <f>+VLOOKUP($Q$8,'Fatores de conversão'!$A$5:$I$13,6,FALSE)*Q13+VLOOKUP($R$8,'Fatores de conversão'!$A$5:$I$13,6,FALSE)*R13+VLOOKUP($S$8,'Fatores de conversão'!$A$5:$I$13,6,FALSE)*S13+VLOOKUP($T$8,'Fatores de conversão'!$A$5:$I$13,6,FALSE)*T13+VLOOKUP($U$8,'Fatores de conversão'!$A$5:$I$13,6,FALSE)*U13</f>
        <v>0</v>
      </c>
      <c r="AA13" s="181">
        <f>(VLOOKUP($Q$8,'Fatores de conversão'!$A$5:$I$13,9,FALSE)*Q13+VLOOKUP($R$8,'Fatores de conversão'!$A$5:$I$13,9,FALSE)*R13+VLOOKUP($S$8,'Fatores de conversão'!$A$5:$I$13,9,FALSE)*S13+VLOOKUP($T$8,'Fatores de conversão'!$A$5:$I$13,9,FALSE)*T13+VLOOKUP($U$8,'Fatores de conversão'!$A$5:$I$13,9,FALSE)*U13)/1000</f>
        <v>0</v>
      </c>
      <c r="AB13" s="30"/>
      <c r="AC13" s="30"/>
      <c r="AD13" s="130"/>
      <c r="AE13" s="182">
        <f t="shared" si="2"/>
        <v>0</v>
      </c>
      <c r="AF13" s="282"/>
      <c r="AG13" s="30"/>
      <c r="AH13" s="281">
        <f t="shared" si="5"/>
        <v>0</v>
      </c>
      <c r="AI13" s="183">
        <f t="shared" si="6"/>
        <v>0</v>
      </c>
      <c r="AJ13" s="279"/>
      <c r="AK13" s="248"/>
      <c r="AM13" s="11"/>
      <c r="AN13" s="11"/>
      <c r="AO13" s="11"/>
      <c r="AP13" s="11"/>
      <c r="AQ13" s="276"/>
      <c r="AR13" s="276"/>
      <c r="AW13" s="11"/>
      <c r="AX13" s="184"/>
      <c r="AY13" s="147"/>
      <c r="AZ13" s="147"/>
      <c r="BA13" s="147"/>
      <c r="BB13" s="11"/>
    </row>
    <row r="14" spans="2:54" ht="30" customHeight="1" x14ac:dyDescent="0.2">
      <c r="B14" s="15"/>
      <c r="C14" s="174">
        <v>5</v>
      </c>
      <c r="D14" s="113"/>
      <c r="E14" s="96"/>
      <c r="F14" s="93"/>
      <c r="G14" s="116"/>
      <c r="H14" s="118"/>
      <c r="I14" s="117"/>
      <c r="J14" s="40"/>
      <c r="K14" s="40"/>
      <c r="L14" s="40"/>
      <c r="M14" s="40"/>
      <c r="N14" s="177">
        <f t="shared" si="3"/>
        <v>0</v>
      </c>
      <c r="O14" s="178">
        <f>+VLOOKUP($I$8,'Fatores de conversão'!$A$5:$I$13,6,FALSE)*I14+VLOOKUP($J$8,'Fatores de conversão'!$A$5:$I$13,6,FALSE)*J14+VLOOKUP($K$8,'Fatores de conversão'!$A$5:$I$13,6,FALSE)*K14+VLOOKUP($L$8,'Fatores de conversão'!$A$5:$I$13,6,FALSE)*L14+VLOOKUP($M$8,'Fatores de conversão'!$A$5:$I$13,6,FALSE)*M14</f>
        <v>0</v>
      </c>
      <c r="P14" s="179">
        <f>+SUMPRODUCT('1. Identificação Ben. Oper.'!$D$38:$H$38,I14:M14)</f>
        <v>0</v>
      </c>
      <c r="Q14" s="126"/>
      <c r="R14" s="127"/>
      <c r="S14" s="127"/>
      <c r="T14" s="127"/>
      <c r="U14" s="127"/>
      <c r="V14" s="177">
        <f t="shared" si="4"/>
        <v>0</v>
      </c>
      <c r="W14" s="179">
        <f>+SUMPRODUCT('1. Identificação Ben. Oper.'!$D$38:$H$38,Q14:U14)</f>
        <v>0</v>
      </c>
      <c r="X14" s="180">
        <f t="shared" si="1"/>
        <v>0</v>
      </c>
      <c r="Y14" s="181">
        <f>+VLOOKUP($Q$8,'Fatores de conversão'!$A$5:$I$13,3,FALSE)*Q14+VLOOKUP($R$8,'Fatores de conversão'!$A$5:$I$13,3,FALSE)*R14+VLOOKUP($S$8,'Fatores de conversão'!$A$5:$I$13,3,FALSE)*S14+VLOOKUP($T$8,'Fatores de conversão'!$A$5:$I$13,3,FALSE)*T14+VLOOKUP($U$8,'Fatores de conversão'!$A$5:$I$13,3,FALSE)*U14</f>
        <v>0</v>
      </c>
      <c r="Z14" s="181">
        <f>+VLOOKUP($Q$8,'Fatores de conversão'!$A$5:$I$13,6,FALSE)*Q14+VLOOKUP($R$8,'Fatores de conversão'!$A$5:$I$13,6,FALSE)*R14+VLOOKUP($S$8,'Fatores de conversão'!$A$5:$I$13,6,FALSE)*S14+VLOOKUP($T$8,'Fatores de conversão'!$A$5:$I$13,6,FALSE)*T14+VLOOKUP($U$8,'Fatores de conversão'!$A$5:$I$13,6,FALSE)*U14</f>
        <v>0</v>
      </c>
      <c r="AA14" s="181">
        <f>(VLOOKUP($Q$8,'Fatores de conversão'!$A$5:$I$13,9,FALSE)*Q14+VLOOKUP($R$8,'Fatores de conversão'!$A$5:$I$13,9,FALSE)*R14+VLOOKUP($S$8,'Fatores de conversão'!$A$5:$I$13,9,FALSE)*S14+VLOOKUP($T$8,'Fatores de conversão'!$A$5:$I$13,9,FALSE)*T14+VLOOKUP($U$8,'Fatores de conversão'!$A$5:$I$13,9,FALSE)*U14)/1000</f>
        <v>0</v>
      </c>
      <c r="AB14" s="30"/>
      <c r="AC14" s="30"/>
      <c r="AD14" s="130"/>
      <c r="AE14" s="182">
        <f t="shared" si="2"/>
        <v>0</v>
      </c>
      <c r="AF14" s="282"/>
      <c r="AG14" s="30"/>
      <c r="AH14" s="281">
        <f>IF(AF14="",0,AF14+AG14)</f>
        <v>0</v>
      </c>
      <c r="AI14" s="183">
        <f t="shared" si="6"/>
        <v>0</v>
      </c>
      <c r="AJ14" s="279"/>
      <c r="AK14" s="248"/>
      <c r="AM14" s="11"/>
      <c r="AN14" s="11"/>
      <c r="AO14" s="11"/>
      <c r="AP14" s="11"/>
      <c r="AQ14" s="276"/>
      <c r="AR14" s="276"/>
      <c r="AW14" s="11"/>
      <c r="AX14" s="184"/>
      <c r="AY14" s="147"/>
      <c r="AZ14" s="147"/>
      <c r="BA14" s="147"/>
      <c r="BB14" s="11"/>
    </row>
    <row r="15" spans="2:54" ht="30" customHeight="1" x14ac:dyDescent="0.2">
      <c r="B15" s="15"/>
      <c r="C15" s="174">
        <v>6</v>
      </c>
      <c r="D15" s="113"/>
      <c r="E15" s="96"/>
      <c r="F15" s="93"/>
      <c r="G15" s="116"/>
      <c r="H15" s="118"/>
      <c r="I15" s="117"/>
      <c r="J15" s="40"/>
      <c r="K15" s="40"/>
      <c r="L15" s="40"/>
      <c r="M15" s="40"/>
      <c r="N15" s="177">
        <f t="shared" ref="N15:N19" si="7">+SUM(I15:M15)</f>
        <v>0</v>
      </c>
      <c r="O15" s="178">
        <f>+VLOOKUP($I$8,'Fatores de conversão'!$A$5:$I$13,6,FALSE)*I15+VLOOKUP($J$8,'Fatores de conversão'!$A$5:$I$13,6,FALSE)*J15+VLOOKUP($K$8,'Fatores de conversão'!$A$5:$I$13,6,FALSE)*K15+VLOOKUP($L$8,'Fatores de conversão'!$A$5:$I$13,6,FALSE)*L15+VLOOKUP($M$8,'Fatores de conversão'!$A$5:$I$13,6,FALSE)*M15</f>
        <v>0</v>
      </c>
      <c r="P15" s="179">
        <f>+SUMPRODUCT('1. Identificação Ben. Oper.'!$D$38:$H$38,I15:M15)</f>
        <v>0</v>
      </c>
      <c r="Q15" s="126"/>
      <c r="R15" s="127"/>
      <c r="S15" s="127"/>
      <c r="T15" s="127"/>
      <c r="U15" s="127"/>
      <c r="V15" s="177">
        <f t="shared" ref="V15:V19" si="8">+SUM(Q15:U15)</f>
        <v>0</v>
      </c>
      <c r="W15" s="179">
        <f>+SUMPRODUCT('1. Identificação Ben. Oper.'!$D$38:$H$38,Q15:U15)</f>
        <v>0</v>
      </c>
      <c r="X15" s="180">
        <f t="shared" si="1"/>
        <v>0</v>
      </c>
      <c r="Y15" s="181">
        <f>+VLOOKUP($Q$8,'Fatores de conversão'!$A$5:$I$13,3,FALSE)*Q15+VLOOKUP($R$8,'Fatores de conversão'!$A$5:$I$13,3,FALSE)*R15+VLOOKUP($S$8,'Fatores de conversão'!$A$5:$I$13,3,FALSE)*S15+VLOOKUP($T$8,'Fatores de conversão'!$A$5:$I$13,3,FALSE)*T15+VLOOKUP($U$8,'Fatores de conversão'!$A$5:$I$13,3,FALSE)*U15</f>
        <v>0</v>
      </c>
      <c r="Z15" s="181">
        <f>+VLOOKUP($Q$8,'Fatores de conversão'!$A$5:$I$13,6,FALSE)*Q15+VLOOKUP($R$8,'Fatores de conversão'!$A$5:$I$13,6,FALSE)*R15+VLOOKUP($S$8,'Fatores de conversão'!$A$5:$I$13,6,FALSE)*S15+VLOOKUP($T$8,'Fatores de conversão'!$A$5:$I$13,6,FALSE)*T15+VLOOKUP($U$8,'Fatores de conversão'!$A$5:$I$13,6,FALSE)*U15</f>
        <v>0</v>
      </c>
      <c r="AA15" s="181">
        <f>(VLOOKUP($Q$8,'Fatores de conversão'!$A$5:$I$13,9,FALSE)*Q15+VLOOKUP($R$8,'Fatores de conversão'!$A$5:$I$13,9,FALSE)*R15+VLOOKUP($S$8,'Fatores de conversão'!$A$5:$I$13,9,FALSE)*S15+VLOOKUP($T$8,'Fatores de conversão'!$A$5:$I$13,9,FALSE)*T15+VLOOKUP($U$8,'Fatores de conversão'!$A$5:$I$13,9,FALSE)*U15)/1000</f>
        <v>0</v>
      </c>
      <c r="AB15" s="30"/>
      <c r="AC15" s="30"/>
      <c r="AD15" s="130"/>
      <c r="AE15" s="182">
        <f t="shared" si="2"/>
        <v>0</v>
      </c>
      <c r="AF15" s="280"/>
      <c r="AG15" s="30"/>
      <c r="AH15" s="281">
        <f t="shared" si="5"/>
        <v>0</v>
      </c>
      <c r="AI15" s="183">
        <f t="shared" si="6"/>
        <v>0</v>
      </c>
      <c r="AJ15" s="279"/>
      <c r="AK15" s="248"/>
      <c r="AM15" s="11"/>
      <c r="AN15" s="11"/>
      <c r="AO15" s="11"/>
      <c r="AP15" s="11"/>
      <c r="AQ15" s="276"/>
      <c r="AR15" s="276"/>
      <c r="AW15" s="11"/>
      <c r="AX15" s="184"/>
      <c r="AY15" s="147"/>
      <c r="AZ15" s="147"/>
      <c r="BA15" s="147"/>
      <c r="BB15" s="11"/>
    </row>
    <row r="16" spans="2:54" ht="30" customHeight="1" x14ac:dyDescent="0.2">
      <c r="B16" s="15"/>
      <c r="C16" s="174">
        <v>7</v>
      </c>
      <c r="D16" s="113"/>
      <c r="E16" s="96"/>
      <c r="F16" s="93"/>
      <c r="G16" s="116"/>
      <c r="H16" s="118"/>
      <c r="I16" s="117"/>
      <c r="J16" s="40"/>
      <c r="K16" s="40"/>
      <c r="L16" s="40"/>
      <c r="M16" s="40"/>
      <c r="N16" s="177">
        <f t="shared" si="7"/>
        <v>0</v>
      </c>
      <c r="O16" s="178">
        <f>+VLOOKUP($I$8,'Fatores de conversão'!$A$5:$I$13,6,FALSE)*I16+VLOOKUP($J$8,'Fatores de conversão'!$A$5:$I$13,6,FALSE)*J16+VLOOKUP($K$8,'Fatores de conversão'!$A$5:$I$13,6,FALSE)*K16+VLOOKUP($L$8,'Fatores de conversão'!$A$5:$I$13,6,FALSE)*L16+VLOOKUP($M$8,'Fatores de conversão'!$A$5:$I$13,6,FALSE)*M16</f>
        <v>0</v>
      </c>
      <c r="P16" s="179">
        <f>+SUMPRODUCT('1. Identificação Ben. Oper.'!$D$38:$H$38,I16:M16)</f>
        <v>0</v>
      </c>
      <c r="Q16" s="126"/>
      <c r="R16" s="127"/>
      <c r="S16" s="127"/>
      <c r="T16" s="127"/>
      <c r="U16" s="127"/>
      <c r="V16" s="177">
        <f t="shared" si="8"/>
        <v>0</v>
      </c>
      <c r="W16" s="179">
        <f>+SUMPRODUCT('1. Identificação Ben. Oper.'!$D$38:$H$38,Q16:U16)</f>
        <v>0</v>
      </c>
      <c r="X16" s="180">
        <f t="shared" si="1"/>
        <v>0</v>
      </c>
      <c r="Y16" s="181">
        <f>+VLOOKUP($Q$8,'Fatores de conversão'!$A$5:$I$13,3,FALSE)*Q16+VLOOKUP($R$8,'Fatores de conversão'!$A$5:$I$13,3,FALSE)*R16+VLOOKUP($S$8,'Fatores de conversão'!$A$5:$I$13,3,FALSE)*S16+VLOOKUP($T$8,'Fatores de conversão'!$A$5:$I$13,3,FALSE)*T16+VLOOKUP($U$8,'Fatores de conversão'!$A$5:$I$13,3,FALSE)*U16</f>
        <v>0</v>
      </c>
      <c r="Z16" s="181">
        <f>+VLOOKUP($Q$8,'Fatores de conversão'!$A$5:$I$13,6,FALSE)*Q16+VLOOKUP($R$8,'Fatores de conversão'!$A$5:$I$13,6,FALSE)*R16+VLOOKUP($S$8,'Fatores de conversão'!$A$5:$I$13,6,FALSE)*S16+VLOOKUP($T$8,'Fatores de conversão'!$A$5:$I$13,6,FALSE)*T16+VLOOKUP($U$8,'Fatores de conversão'!$A$5:$I$13,6,FALSE)*U16</f>
        <v>0</v>
      </c>
      <c r="AA16" s="181">
        <f>(VLOOKUP($Q$8,'Fatores de conversão'!$A$5:$I$13,9,FALSE)*Q16+VLOOKUP($R$8,'Fatores de conversão'!$A$5:$I$13,9,FALSE)*R16+VLOOKUP($S$8,'Fatores de conversão'!$A$5:$I$13,9,FALSE)*S16+VLOOKUP($T$8,'Fatores de conversão'!$A$5:$I$13,9,FALSE)*T16+VLOOKUP($U$8,'Fatores de conversão'!$A$5:$I$13,9,FALSE)*U16)/1000</f>
        <v>0</v>
      </c>
      <c r="AB16" s="30"/>
      <c r="AC16" s="30"/>
      <c r="AD16" s="130"/>
      <c r="AE16" s="182">
        <f t="shared" si="2"/>
        <v>0</v>
      </c>
      <c r="AF16" s="280"/>
      <c r="AG16" s="30"/>
      <c r="AH16" s="281">
        <f t="shared" si="5"/>
        <v>0</v>
      </c>
      <c r="AI16" s="183">
        <f t="shared" si="6"/>
        <v>0</v>
      </c>
      <c r="AJ16" s="279"/>
      <c r="AK16" s="248"/>
      <c r="AM16" s="11"/>
      <c r="AN16" s="11"/>
      <c r="AO16" s="11"/>
      <c r="AP16" s="11"/>
      <c r="AQ16" s="276"/>
      <c r="AR16" s="276"/>
      <c r="AW16" s="11"/>
      <c r="AX16" s="184"/>
      <c r="AY16" s="147"/>
      <c r="AZ16" s="147"/>
      <c r="BA16" s="147"/>
      <c r="BB16" s="11"/>
    </row>
    <row r="17" spans="2:54" ht="30" customHeight="1" x14ac:dyDescent="0.2">
      <c r="B17" s="15"/>
      <c r="C17" s="174">
        <v>8</v>
      </c>
      <c r="D17" s="113"/>
      <c r="E17" s="96"/>
      <c r="F17" s="93"/>
      <c r="G17" s="116"/>
      <c r="H17" s="118"/>
      <c r="I17" s="117"/>
      <c r="J17" s="40"/>
      <c r="K17" s="40"/>
      <c r="L17" s="40"/>
      <c r="M17" s="40"/>
      <c r="N17" s="177">
        <f t="shared" si="7"/>
        <v>0</v>
      </c>
      <c r="O17" s="178">
        <f>+VLOOKUP($I$8,'Fatores de conversão'!$A$5:$I$13,6,FALSE)*I17+VLOOKUP($J$8,'Fatores de conversão'!$A$5:$I$13,6,FALSE)*J17+VLOOKUP($K$8,'Fatores de conversão'!$A$5:$I$13,6,FALSE)*K17+VLOOKUP($L$8,'Fatores de conversão'!$A$5:$I$13,6,FALSE)*L17+VLOOKUP($M$8,'Fatores de conversão'!$A$5:$I$13,6,FALSE)*M17</f>
        <v>0</v>
      </c>
      <c r="P17" s="179">
        <f>+SUMPRODUCT('1. Identificação Ben. Oper.'!$D$38:$H$38,I17:M17)</f>
        <v>0</v>
      </c>
      <c r="Q17" s="126"/>
      <c r="R17" s="127"/>
      <c r="S17" s="127"/>
      <c r="T17" s="127"/>
      <c r="U17" s="127"/>
      <c r="V17" s="177">
        <f t="shared" si="8"/>
        <v>0</v>
      </c>
      <c r="W17" s="179">
        <f>+SUMPRODUCT('1. Identificação Ben. Oper.'!$D$38:$H$38,Q17:U17)</f>
        <v>0</v>
      </c>
      <c r="X17" s="180">
        <f t="shared" si="1"/>
        <v>0</v>
      </c>
      <c r="Y17" s="181">
        <f>+VLOOKUP($Q$8,'Fatores de conversão'!$A$5:$I$13,3,FALSE)*Q17+VLOOKUP($R$8,'Fatores de conversão'!$A$5:$I$13,3,FALSE)*R17+VLOOKUP($S$8,'Fatores de conversão'!$A$5:$I$13,3,FALSE)*S17+VLOOKUP($T$8,'Fatores de conversão'!$A$5:$I$13,3,FALSE)*T17+VLOOKUP($U$8,'Fatores de conversão'!$A$5:$I$13,3,FALSE)*U17</f>
        <v>0</v>
      </c>
      <c r="Z17" s="181">
        <f>+VLOOKUP($Q$8,'Fatores de conversão'!$A$5:$I$13,6,FALSE)*Q17+VLOOKUP($R$8,'Fatores de conversão'!$A$5:$I$13,6,FALSE)*R17+VLOOKUP($S$8,'Fatores de conversão'!$A$5:$I$13,6,FALSE)*S17+VLOOKUP($T$8,'Fatores de conversão'!$A$5:$I$13,6,FALSE)*T17+VLOOKUP($U$8,'Fatores de conversão'!$A$5:$I$13,6,FALSE)*U17</f>
        <v>0</v>
      </c>
      <c r="AA17" s="181">
        <f>(VLOOKUP($Q$8,'Fatores de conversão'!$A$5:$I$13,9,FALSE)*Q17+VLOOKUP($R$8,'Fatores de conversão'!$A$5:$I$13,9,FALSE)*R17+VLOOKUP($S$8,'Fatores de conversão'!$A$5:$I$13,9,FALSE)*S17+VLOOKUP($T$8,'Fatores de conversão'!$A$5:$I$13,9,FALSE)*T17+VLOOKUP($U$8,'Fatores de conversão'!$A$5:$I$13,9,FALSE)*U17)/1000</f>
        <v>0</v>
      </c>
      <c r="AB17" s="30"/>
      <c r="AC17" s="30"/>
      <c r="AD17" s="130"/>
      <c r="AE17" s="182">
        <f t="shared" si="2"/>
        <v>0</v>
      </c>
      <c r="AF17" s="280"/>
      <c r="AG17" s="30"/>
      <c r="AH17" s="281">
        <f t="shared" si="5"/>
        <v>0</v>
      </c>
      <c r="AI17" s="183">
        <f t="shared" si="6"/>
        <v>0</v>
      </c>
      <c r="AJ17" s="279"/>
      <c r="AK17" s="248"/>
      <c r="AM17" s="11"/>
      <c r="AN17" s="11"/>
      <c r="AO17" s="11"/>
      <c r="AP17" s="11"/>
      <c r="AQ17" s="276"/>
      <c r="AR17" s="276"/>
      <c r="AW17" s="11"/>
      <c r="AX17" s="184"/>
      <c r="AY17" s="147"/>
      <c r="AZ17" s="147"/>
      <c r="BA17" s="147"/>
      <c r="BB17" s="11"/>
    </row>
    <row r="18" spans="2:54" ht="30" customHeight="1" x14ac:dyDescent="0.2">
      <c r="B18" s="15"/>
      <c r="C18" s="174">
        <v>9</v>
      </c>
      <c r="D18" s="113"/>
      <c r="E18" s="96"/>
      <c r="F18" s="93"/>
      <c r="G18" s="116"/>
      <c r="H18" s="118"/>
      <c r="I18" s="117"/>
      <c r="J18" s="40"/>
      <c r="K18" s="40"/>
      <c r="L18" s="40"/>
      <c r="M18" s="40"/>
      <c r="N18" s="177">
        <f t="shared" si="7"/>
        <v>0</v>
      </c>
      <c r="O18" s="178">
        <f>+VLOOKUP($I$8,'Fatores de conversão'!$A$5:$I$13,6,FALSE)*I18+VLOOKUP($J$8,'Fatores de conversão'!$A$5:$I$13,6,FALSE)*J18+VLOOKUP($K$8,'Fatores de conversão'!$A$5:$I$13,6,FALSE)*K18+VLOOKUP($L$8,'Fatores de conversão'!$A$5:$I$13,6,FALSE)*L18+VLOOKUP($M$8,'Fatores de conversão'!$A$5:$I$13,6,FALSE)*M18</f>
        <v>0</v>
      </c>
      <c r="P18" s="179">
        <f>+SUMPRODUCT('1. Identificação Ben. Oper.'!$D$38:$H$38,I18:M18)</f>
        <v>0</v>
      </c>
      <c r="Q18" s="126"/>
      <c r="R18" s="127"/>
      <c r="S18" s="127"/>
      <c r="T18" s="127"/>
      <c r="U18" s="127"/>
      <c r="V18" s="177">
        <f t="shared" si="8"/>
        <v>0</v>
      </c>
      <c r="W18" s="179">
        <f>+SUMPRODUCT('1. Identificação Ben. Oper.'!$D$38:$H$38,Q18:U18)</f>
        <v>0</v>
      </c>
      <c r="X18" s="180">
        <f t="shared" si="1"/>
        <v>0</v>
      </c>
      <c r="Y18" s="181">
        <f>+VLOOKUP($Q$8,'Fatores de conversão'!$A$5:$I$13,3,FALSE)*Q18+VLOOKUP($R$8,'Fatores de conversão'!$A$5:$I$13,3,FALSE)*R18+VLOOKUP($S$8,'Fatores de conversão'!$A$5:$I$13,3,FALSE)*S18+VLOOKUP($T$8,'Fatores de conversão'!$A$5:$I$13,3,FALSE)*T18+VLOOKUP($U$8,'Fatores de conversão'!$A$5:$I$13,3,FALSE)*U18</f>
        <v>0</v>
      </c>
      <c r="Z18" s="181">
        <f>+VLOOKUP($Q$8,'Fatores de conversão'!$A$5:$I$13,6,FALSE)*Q18+VLOOKUP($R$8,'Fatores de conversão'!$A$5:$I$13,6,FALSE)*R18+VLOOKUP($S$8,'Fatores de conversão'!$A$5:$I$13,6,FALSE)*S18+VLOOKUP($T$8,'Fatores de conversão'!$A$5:$I$13,6,FALSE)*T18+VLOOKUP($U$8,'Fatores de conversão'!$A$5:$I$13,6,FALSE)*U18</f>
        <v>0</v>
      </c>
      <c r="AA18" s="181">
        <f>(VLOOKUP($Q$8,'Fatores de conversão'!$A$5:$I$13,9,FALSE)*Q18+VLOOKUP($R$8,'Fatores de conversão'!$A$5:$I$13,9,FALSE)*R18+VLOOKUP($S$8,'Fatores de conversão'!$A$5:$I$13,9,FALSE)*S18+VLOOKUP($T$8,'Fatores de conversão'!$A$5:$I$13,9,FALSE)*T18+VLOOKUP($U$8,'Fatores de conversão'!$A$5:$I$13,9,FALSE)*U18)/1000</f>
        <v>0</v>
      </c>
      <c r="AB18" s="30"/>
      <c r="AC18" s="30"/>
      <c r="AD18" s="130"/>
      <c r="AE18" s="182">
        <f t="shared" si="2"/>
        <v>0</v>
      </c>
      <c r="AF18" s="280"/>
      <c r="AG18" s="30"/>
      <c r="AH18" s="281">
        <f t="shared" si="5"/>
        <v>0</v>
      </c>
      <c r="AI18" s="183">
        <f t="shared" si="6"/>
        <v>0</v>
      </c>
      <c r="AJ18" s="279"/>
      <c r="AK18" s="248"/>
      <c r="AM18" s="11"/>
      <c r="AN18" s="11"/>
      <c r="AO18" s="11"/>
      <c r="AP18" s="11"/>
      <c r="AQ18" s="276"/>
      <c r="AR18" s="276"/>
      <c r="AW18" s="11"/>
      <c r="AX18" s="184"/>
      <c r="AY18" s="147"/>
      <c r="AZ18" s="147"/>
      <c r="BA18" s="147"/>
      <c r="BB18" s="11"/>
    </row>
    <row r="19" spans="2:54" ht="30" customHeight="1" thickBot="1" x14ac:dyDescent="0.25">
      <c r="B19" s="15"/>
      <c r="C19" s="187">
        <v>10</v>
      </c>
      <c r="D19" s="283"/>
      <c r="E19" s="121"/>
      <c r="F19" s="122"/>
      <c r="G19" s="123"/>
      <c r="H19" s="124"/>
      <c r="I19" s="117"/>
      <c r="J19" s="40"/>
      <c r="K19" s="40"/>
      <c r="L19" s="40"/>
      <c r="M19" s="40"/>
      <c r="N19" s="177">
        <f t="shared" si="7"/>
        <v>0</v>
      </c>
      <c r="O19" s="178">
        <f>+VLOOKUP($I$8,'Fatores de conversão'!$A$5:$I$13,6,FALSE)*I19+VLOOKUP($J$8,'Fatores de conversão'!$A$5:$I$13,6,FALSE)*J19+VLOOKUP($K$8,'Fatores de conversão'!$A$5:$I$13,6,FALSE)*K19+VLOOKUP($L$8,'Fatores de conversão'!$A$5:$I$13,6,FALSE)*L19+VLOOKUP($M$8,'Fatores de conversão'!$A$5:$I$13,6,FALSE)*M19</f>
        <v>0</v>
      </c>
      <c r="P19" s="179">
        <f>+SUMPRODUCT('1. Identificação Ben. Oper.'!$D$38:$H$38,I19:M19)</f>
        <v>0</v>
      </c>
      <c r="Q19" s="126"/>
      <c r="R19" s="127"/>
      <c r="S19" s="127"/>
      <c r="T19" s="127"/>
      <c r="U19" s="127"/>
      <c r="V19" s="177">
        <f t="shared" si="8"/>
        <v>0</v>
      </c>
      <c r="W19" s="179">
        <f>+SUMPRODUCT('1. Identificação Ben. Oper.'!$D$38:$H$38,Q19:U19)</f>
        <v>0</v>
      </c>
      <c r="X19" s="180">
        <f t="shared" si="1"/>
        <v>0</v>
      </c>
      <c r="Y19" s="181">
        <f>+VLOOKUP($Q$8,'Fatores de conversão'!$A$5:$I$13,3,FALSE)*Q19+VLOOKUP($R$8,'Fatores de conversão'!$A$5:$I$13,3,FALSE)*R19+VLOOKUP($S$8,'Fatores de conversão'!$A$5:$I$13,3,FALSE)*S19+VLOOKUP($T$8,'Fatores de conversão'!$A$5:$I$13,3,FALSE)*T19+VLOOKUP($U$8,'Fatores de conversão'!$A$5:$I$13,3,FALSE)*U19</f>
        <v>0</v>
      </c>
      <c r="Z19" s="181">
        <f>+VLOOKUP($Q$8,'Fatores de conversão'!$A$5:$I$13,6,FALSE)*Q19+VLOOKUP($R$8,'Fatores de conversão'!$A$5:$I$13,6,FALSE)*R19+VLOOKUP($S$8,'Fatores de conversão'!$A$5:$I$13,6,FALSE)*S19+VLOOKUP($T$8,'Fatores de conversão'!$A$5:$I$13,6,FALSE)*T19+VLOOKUP($U$8,'Fatores de conversão'!$A$5:$I$13,6,FALSE)*U19</f>
        <v>0</v>
      </c>
      <c r="AA19" s="181">
        <f>(VLOOKUP($Q$8,'Fatores de conversão'!$A$5:$I$13,9,FALSE)*Q19+VLOOKUP($R$8,'Fatores de conversão'!$A$5:$I$13,9,FALSE)*R19+VLOOKUP($S$8,'Fatores de conversão'!$A$5:$I$13,9,FALSE)*S19+VLOOKUP($T$8,'Fatores de conversão'!$A$5:$I$13,9,FALSE)*T19+VLOOKUP($U$8,'Fatores de conversão'!$A$5:$I$13,9,FALSE)*U19)/1000</f>
        <v>0</v>
      </c>
      <c r="AB19" s="30"/>
      <c r="AC19" s="30"/>
      <c r="AD19" s="130"/>
      <c r="AE19" s="182">
        <f t="shared" si="2"/>
        <v>0</v>
      </c>
      <c r="AF19" s="284"/>
      <c r="AG19" s="30"/>
      <c r="AH19" s="281">
        <f>IF(AF19="",0,AF19+AG19)</f>
        <v>0</v>
      </c>
      <c r="AI19" s="183">
        <f t="shared" si="6"/>
        <v>0</v>
      </c>
      <c r="AJ19" s="279"/>
      <c r="AK19" s="248"/>
      <c r="AM19" s="11"/>
      <c r="AN19" s="11"/>
      <c r="AO19" s="11"/>
      <c r="AP19" s="11"/>
      <c r="AQ19" s="276"/>
      <c r="AR19" s="276"/>
      <c r="AW19" s="11"/>
      <c r="AX19" s="184"/>
      <c r="AY19" s="147"/>
      <c r="AZ19" s="147"/>
      <c r="BA19" s="147"/>
      <c r="BB19" s="11"/>
    </row>
    <row r="20" spans="2:54" ht="15.75" thickBot="1" x14ac:dyDescent="0.3">
      <c r="B20" s="15"/>
      <c r="C20" s="34"/>
      <c r="D20" s="11"/>
      <c r="E20" s="11"/>
      <c r="F20" s="11"/>
      <c r="G20" s="11"/>
      <c r="H20" s="11"/>
      <c r="I20" s="191">
        <f>SUM(I10:I19)</f>
        <v>0</v>
      </c>
      <c r="J20" s="191">
        <f t="shared" ref="J20:P20" si="9">SUM(J10:J19)</f>
        <v>0</v>
      </c>
      <c r="K20" s="191">
        <f t="shared" si="9"/>
        <v>0</v>
      </c>
      <c r="L20" s="191">
        <f t="shared" si="9"/>
        <v>0</v>
      </c>
      <c r="M20" s="191">
        <f t="shared" si="9"/>
        <v>0</v>
      </c>
      <c r="N20" s="191">
        <f t="shared" si="9"/>
        <v>0</v>
      </c>
      <c r="O20" s="285">
        <f t="shared" si="9"/>
        <v>0</v>
      </c>
      <c r="P20" s="194">
        <f t="shared" si="9"/>
        <v>0</v>
      </c>
      <c r="Q20" s="191">
        <f t="shared" ref="Q20" si="10">SUM(Q10:Q19)</f>
        <v>0</v>
      </c>
      <c r="R20" s="191">
        <f t="shared" ref="R20" si="11">SUM(R10:R19)</f>
        <v>0</v>
      </c>
      <c r="S20" s="191">
        <f t="shared" ref="S20" si="12">SUM(S10:S19)</f>
        <v>0</v>
      </c>
      <c r="T20" s="191">
        <f t="shared" ref="T20" si="13">SUM(T10:T19)</f>
        <v>0</v>
      </c>
      <c r="U20" s="191">
        <f t="shared" ref="U20" si="14">SUM(U10:U19)</f>
        <v>0</v>
      </c>
      <c r="V20" s="191">
        <f t="shared" ref="V20:W20" si="15">SUM(V10:V19)</f>
        <v>0</v>
      </c>
      <c r="W20" s="194">
        <f t="shared" si="15"/>
        <v>0</v>
      </c>
      <c r="X20" s="286">
        <f t="shared" si="1"/>
        <v>0</v>
      </c>
      <c r="Y20" s="197">
        <f t="shared" ref="Y20" si="16">SUM(Y10:Y19)</f>
        <v>0</v>
      </c>
      <c r="Z20" s="197">
        <f t="shared" ref="Z20" si="17">SUM(Z10:Z19)</f>
        <v>0</v>
      </c>
      <c r="AA20" s="197">
        <f t="shared" ref="AA20" si="18">SUM(AA10:AA19)</f>
        <v>0</v>
      </c>
      <c r="AB20" s="195">
        <f t="shared" ref="AB20" si="19">SUM(AB10:AB19)</f>
        <v>0</v>
      </c>
      <c r="AC20" s="195">
        <f t="shared" ref="AC20" si="20">SUM(AC10:AC19)</f>
        <v>0</v>
      </c>
      <c r="AD20" s="198"/>
      <c r="AE20" s="198"/>
      <c r="AF20" s="194">
        <f t="shared" ref="AF20" si="21">SUM(AF10:AF19)</f>
        <v>0</v>
      </c>
      <c r="AG20" s="194">
        <f t="shared" ref="AG20" si="22">SUM(AG10:AG19)</f>
        <v>0</v>
      </c>
      <c r="AH20" s="194">
        <f t="shared" ref="AH20" si="23">SUM(AH10:AH19)</f>
        <v>0</v>
      </c>
      <c r="AI20" s="274">
        <f t="shared" si="6"/>
        <v>0</v>
      </c>
      <c r="AJ20" s="86"/>
      <c r="AK20" s="248"/>
      <c r="AM20" s="11"/>
      <c r="AN20" s="11"/>
      <c r="AO20" s="11"/>
      <c r="AP20" s="11"/>
      <c r="AQ20" s="276"/>
      <c r="AR20" s="276"/>
      <c r="AW20" s="86"/>
      <c r="AX20" s="184"/>
      <c r="AY20" s="147"/>
      <c r="AZ20" s="147"/>
      <c r="BA20" s="147"/>
      <c r="BB20" s="11"/>
    </row>
    <row r="21" spans="2:54" s="1" customFormat="1" ht="15.75" thickBot="1" x14ac:dyDescent="0.3">
      <c r="B21" s="9"/>
      <c r="C21" s="34"/>
      <c r="D21" s="34"/>
      <c r="E21" s="34"/>
      <c r="F21" s="34"/>
      <c r="G21" s="34"/>
      <c r="H21" s="287"/>
      <c r="I21" s="287"/>
      <c r="J21" s="287"/>
      <c r="K21" s="287"/>
      <c r="L21" s="287"/>
      <c r="M21" s="287"/>
      <c r="N21" s="287"/>
      <c r="O21" s="287"/>
      <c r="P21" s="287"/>
      <c r="Q21" s="287"/>
      <c r="R21" s="287"/>
      <c r="S21" s="287"/>
      <c r="T21" s="287"/>
      <c r="U21" s="287"/>
      <c r="V21" s="287"/>
      <c r="W21" s="287"/>
      <c r="X21" s="287"/>
      <c r="Y21" s="287"/>
      <c r="Z21" s="287"/>
      <c r="AA21" s="287"/>
      <c r="AB21" s="287"/>
      <c r="AC21" s="287"/>
      <c r="AD21" s="287"/>
      <c r="AE21" s="287"/>
      <c r="AF21" s="34"/>
      <c r="AG21" s="34"/>
      <c r="AK21" s="248"/>
      <c r="AN21" s="89"/>
      <c r="AO21" s="252"/>
      <c r="AP21" s="147"/>
      <c r="AQ21" s="276"/>
      <c r="AR21" s="276"/>
      <c r="AS21" s="34"/>
    </row>
    <row r="22" spans="2:54" s="1" customFormat="1" ht="30" customHeight="1" thickBot="1" x14ac:dyDescent="0.3">
      <c r="B22" s="9"/>
      <c r="C22" s="616" t="s">
        <v>297</v>
      </c>
      <c r="D22" s="617"/>
      <c r="E22" s="201">
        <f>AF20+AG20</f>
        <v>0</v>
      </c>
      <c r="F22" s="34"/>
      <c r="G22" s="34"/>
      <c r="H22" s="287"/>
      <c r="I22" s="287"/>
      <c r="J22" s="287"/>
      <c r="K22" s="287"/>
      <c r="L22" s="287"/>
      <c r="M22" s="287"/>
      <c r="N22" s="287"/>
      <c r="O22" s="287"/>
      <c r="P22" s="287"/>
      <c r="Q22" s="287"/>
      <c r="R22" s="287"/>
      <c r="S22" s="287"/>
      <c r="T22" s="287"/>
      <c r="U22" s="287"/>
      <c r="V22" s="287"/>
      <c r="W22" s="287"/>
      <c r="X22" s="287"/>
      <c r="Y22" s="287"/>
      <c r="Z22" s="287"/>
      <c r="AA22" s="287"/>
      <c r="AB22" s="287"/>
      <c r="AC22" s="287"/>
      <c r="AD22" s="287"/>
      <c r="AE22" s="287"/>
      <c r="AF22" s="34"/>
      <c r="AG22" s="34"/>
      <c r="AH22" s="34"/>
      <c r="AK22" s="203"/>
      <c r="AO22" s="89"/>
      <c r="AP22" s="252"/>
      <c r="AQ22" s="276"/>
      <c r="AR22" s="276"/>
      <c r="AS22" s="147"/>
      <c r="AT22" s="34"/>
    </row>
    <row r="23" spans="2:54" ht="30" customHeight="1" thickBot="1" x14ac:dyDescent="0.3">
      <c r="B23" s="15"/>
      <c r="C23" s="616" t="s">
        <v>189</v>
      </c>
      <c r="D23" s="617"/>
      <c r="E23" s="201">
        <f>AH20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41"/>
      <c r="Z23" s="11"/>
      <c r="AA23" s="11"/>
      <c r="AB23" s="11"/>
      <c r="AC23" s="11"/>
      <c r="AD23" s="11"/>
      <c r="AE23" s="11"/>
      <c r="AF23" s="11"/>
      <c r="AG23" s="11"/>
      <c r="AH23" s="11"/>
      <c r="AK23" s="12"/>
      <c r="AO23" s="11"/>
      <c r="AP23" s="184"/>
      <c r="AQ23" s="276"/>
      <c r="AR23" s="276"/>
      <c r="AS23" s="147"/>
      <c r="AT23" s="11"/>
    </row>
    <row r="24" spans="2:54" x14ac:dyDescent="0.25">
      <c r="B24" s="15"/>
      <c r="C24" s="34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47"/>
      <c r="AJ24" s="158"/>
      <c r="AK24" s="143"/>
      <c r="AO24" s="11"/>
      <c r="AP24" s="184"/>
      <c r="AQ24" s="276"/>
      <c r="AR24" s="276"/>
      <c r="AS24" s="147"/>
      <c r="AT24" s="11"/>
    </row>
    <row r="25" spans="2:54" ht="15.75" thickBot="1" x14ac:dyDescent="0.3">
      <c r="B25" s="15"/>
      <c r="C25" s="34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47"/>
      <c r="AJ25" s="158"/>
      <c r="AK25" s="143"/>
      <c r="AO25" s="11"/>
      <c r="AP25" s="184"/>
      <c r="AQ25" s="276"/>
      <c r="AR25" s="276"/>
      <c r="AS25" s="147"/>
      <c r="AT25" s="11"/>
    </row>
    <row r="26" spans="2:54" ht="56.25" customHeight="1" thickBot="1" x14ac:dyDescent="0.3">
      <c r="B26" s="15"/>
      <c r="C26" s="204" t="s">
        <v>64</v>
      </c>
      <c r="D26" s="205"/>
      <c r="E26" s="205"/>
      <c r="F26" s="205"/>
      <c r="G26" s="205"/>
      <c r="H26" s="205"/>
      <c r="I26" s="618" t="s">
        <v>278</v>
      </c>
      <c r="J26" s="619"/>
      <c r="K26" s="620"/>
      <c r="L26" s="620"/>
      <c r="M26" s="620"/>
      <c r="N26" s="620"/>
      <c r="O26" s="620"/>
      <c r="P26" s="620"/>
      <c r="Q26" s="620"/>
      <c r="R26" s="620"/>
      <c r="S26" s="620"/>
      <c r="T26" s="620"/>
      <c r="U26" s="620"/>
      <c r="V26" s="620"/>
      <c r="W26" s="620"/>
      <c r="X26" s="620"/>
      <c r="Y26" s="620"/>
      <c r="Z26" s="620"/>
      <c r="AA26" s="620"/>
      <c r="AB26" s="620"/>
      <c r="AC26" s="620"/>
      <c r="AD26" s="620"/>
      <c r="AE26" s="620"/>
      <c r="AF26" s="620"/>
      <c r="AG26" s="620"/>
      <c r="AH26" s="621"/>
      <c r="AJ26" s="158"/>
      <c r="AK26" s="143"/>
      <c r="AO26" s="11"/>
      <c r="AP26" s="184"/>
      <c r="AQ26" s="276"/>
      <c r="AR26" s="276"/>
      <c r="AS26" s="147"/>
      <c r="AT26" s="11"/>
    </row>
    <row r="27" spans="2:54" ht="15.75" thickBot="1" x14ac:dyDescent="0.3">
      <c r="B27" s="15"/>
      <c r="C27" s="206"/>
      <c r="D27" s="207"/>
      <c r="E27" s="207"/>
      <c r="F27" s="207"/>
      <c r="G27" s="208"/>
      <c r="H27" s="207"/>
      <c r="I27" s="636" t="s">
        <v>29</v>
      </c>
      <c r="J27" s="637"/>
      <c r="K27" s="637"/>
      <c r="L27" s="637"/>
      <c r="M27" s="637"/>
      <c r="N27" s="637"/>
      <c r="O27" s="637"/>
      <c r="P27" s="637"/>
      <c r="Q27" s="637"/>
      <c r="R27" s="637"/>
      <c r="S27" s="637"/>
      <c r="T27" s="637"/>
      <c r="U27" s="637"/>
      <c r="V27" s="637"/>
      <c r="W27" s="637"/>
      <c r="X27" s="637"/>
      <c r="Y27" s="637"/>
      <c r="Z27" s="637"/>
      <c r="AA27" s="637"/>
      <c r="AB27" s="637"/>
      <c r="AC27" s="637"/>
      <c r="AD27" s="637"/>
      <c r="AE27" s="637"/>
      <c r="AF27" s="637"/>
      <c r="AG27" s="637"/>
      <c r="AH27" s="209"/>
      <c r="AJ27" s="158"/>
      <c r="AK27" s="143"/>
      <c r="AO27" s="11"/>
      <c r="AP27" s="11"/>
      <c r="AQ27" s="276"/>
      <c r="AR27" s="276"/>
      <c r="AS27" s="147"/>
      <c r="AT27" s="11"/>
    </row>
    <row r="28" spans="2:54" ht="28.5" customHeight="1" thickBot="1" x14ac:dyDescent="0.3">
      <c r="B28" s="15"/>
      <c r="C28" s="210" t="s">
        <v>65</v>
      </c>
      <c r="D28" s="211" t="s">
        <v>258</v>
      </c>
      <c r="E28" s="211" t="s">
        <v>257</v>
      </c>
      <c r="F28" s="211" t="s">
        <v>263</v>
      </c>
      <c r="G28" s="615" t="s">
        <v>164</v>
      </c>
      <c r="H28" s="615"/>
      <c r="I28" s="212">
        <v>1</v>
      </c>
      <c r="J28" s="212">
        <v>2</v>
      </c>
      <c r="K28" s="212">
        <v>3</v>
      </c>
      <c r="L28" s="212">
        <v>4</v>
      </c>
      <c r="M28" s="212">
        <v>5</v>
      </c>
      <c r="N28" s="212">
        <v>6</v>
      </c>
      <c r="O28" s="212">
        <v>7</v>
      </c>
      <c r="P28" s="212">
        <v>8</v>
      </c>
      <c r="Q28" s="212">
        <v>9</v>
      </c>
      <c r="R28" s="212">
        <v>10</v>
      </c>
      <c r="S28" s="212">
        <v>11</v>
      </c>
      <c r="T28" s="212">
        <v>12</v>
      </c>
      <c r="U28" s="212">
        <v>13</v>
      </c>
      <c r="V28" s="212">
        <v>14</v>
      </c>
      <c r="W28" s="212">
        <v>15</v>
      </c>
      <c r="X28" s="212">
        <v>16</v>
      </c>
      <c r="Y28" s="212">
        <v>17</v>
      </c>
      <c r="Z28" s="212">
        <v>18</v>
      </c>
      <c r="AA28" s="212">
        <v>19</v>
      </c>
      <c r="AB28" s="212">
        <v>20</v>
      </c>
      <c r="AC28" s="212">
        <v>21</v>
      </c>
      <c r="AD28" s="212">
        <v>22</v>
      </c>
      <c r="AE28" s="212">
        <v>23</v>
      </c>
      <c r="AF28" s="212">
        <v>24</v>
      </c>
      <c r="AG28" s="212">
        <v>25</v>
      </c>
      <c r="AH28" s="213" t="s">
        <v>66</v>
      </c>
      <c r="AJ28" s="158"/>
      <c r="AK28" s="143"/>
      <c r="AO28" s="11"/>
      <c r="AP28" s="11"/>
      <c r="AQ28" s="276"/>
      <c r="AR28" s="276"/>
      <c r="AS28" s="11"/>
      <c r="AT28" s="11"/>
    </row>
    <row r="29" spans="2:54" ht="15.75" thickBot="1" x14ac:dyDescent="0.3">
      <c r="B29" s="15"/>
      <c r="C29" s="214">
        <f>C10</f>
        <v>1</v>
      </c>
      <c r="D29" s="215">
        <f t="shared" ref="D29:D38" si="24">W10</f>
        <v>0</v>
      </c>
      <c r="E29" s="215">
        <f t="shared" ref="E29:E38" si="25">AB10</f>
        <v>0</v>
      </c>
      <c r="F29" s="215">
        <f t="shared" ref="F29:F38" si="26">AC10</f>
        <v>0</v>
      </c>
      <c r="G29" s="215">
        <f>IF(D29="",0,D29-E29)</f>
        <v>0</v>
      </c>
      <c r="H29" s="216"/>
      <c r="I29" s="217">
        <f t="shared" ref="I29:I38" si="27">IF($H10&gt;=25,$G29,IF(I$28&lt;=$H10,$G29,IF(I$28&lt;=($H10*($AD10+1)),$G29,0)))-IF($H10="",0,IF(I$28-1&lt;=($H10*$AD10),$F29,0))*IF(OR($AE10=0,$AE10&gt;25),0,IF(MOD(I$28,$H10)=0,1,0))</f>
        <v>0</v>
      </c>
      <c r="J29" s="217">
        <f t="shared" ref="J29:AG29" si="28">IF($H10&gt;=25,$G29,IF(J$28&lt;=$H10,$G29,IF(J$28&lt;=($H10*($AD10+1)),$G29,0)))-IF($H10="",0,IF(J$28-1&lt;=($H10*$AD10),$F29,0))*IF(OR($AE10=0,$AE10&gt;25),0,IF(MOD(J$28-1,$H10)=0,1,0))</f>
        <v>0</v>
      </c>
      <c r="K29" s="217">
        <f t="shared" si="28"/>
        <v>0</v>
      </c>
      <c r="L29" s="217">
        <f t="shared" si="28"/>
        <v>0</v>
      </c>
      <c r="M29" s="217">
        <f t="shared" si="28"/>
        <v>0</v>
      </c>
      <c r="N29" s="217">
        <f t="shared" si="28"/>
        <v>0</v>
      </c>
      <c r="O29" s="217">
        <f t="shared" si="28"/>
        <v>0</v>
      </c>
      <c r="P29" s="217">
        <f t="shared" si="28"/>
        <v>0</v>
      </c>
      <c r="Q29" s="217">
        <f t="shared" si="28"/>
        <v>0</v>
      </c>
      <c r="R29" s="217">
        <f t="shared" si="28"/>
        <v>0</v>
      </c>
      <c r="S29" s="217">
        <f t="shared" si="28"/>
        <v>0</v>
      </c>
      <c r="T29" s="217">
        <f t="shared" si="28"/>
        <v>0</v>
      </c>
      <c r="U29" s="217">
        <f t="shared" si="28"/>
        <v>0</v>
      </c>
      <c r="V29" s="217">
        <f t="shared" si="28"/>
        <v>0</v>
      </c>
      <c r="W29" s="217">
        <f t="shared" si="28"/>
        <v>0</v>
      </c>
      <c r="X29" s="217">
        <f t="shared" si="28"/>
        <v>0</v>
      </c>
      <c r="Y29" s="217">
        <f t="shared" si="28"/>
        <v>0</v>
      </c>
      <c r="Z29" s="217">
        <f t="shared" si="28"/>
        <v>0</v>
      </c>
      <c r="AA29" s="217">
        <f t="shared" si="28"/>
        <v>0</v>
      </c>
      <c r="AB29" s="217">
        <f t="shared" si="28"/>
        <v>0</v>
      </c>
      <c r="AC29" s="217">
        <f t="shared" si="28"/>
        <v>0</v>
      </c>
      <c r="AD29" s="217">
        <f t="shared" si="28"/>
        <v>0</v>
      </c>
      <c r="AE29" s="217">
        <f t="shared" si="28"/>
        <v>0</v>
      </c>
      <c r="AF29" s="217">
        <f t="shared" si="28"/>
        <v>0</v>
      </c>
      <c r="AG29" s="217">
        <f t="shared" si="28"/>
        <v>0</v>
      </c>
      <c r="AH29" s="218">
        <f t="shared" ref="AH29:AH38" si="29">SUM(I29:AG29)</f>
        <v>0</v>
      </c>
      <c r="AJ29" s="158"/>
      <c r="AK29" s="143"/>
      <c r="AQ29" s="276"/>
      <c r="AR29" s="276"/>
    </row>
    <row r="30" spans="2:54" ht="15.75" thickBot="1" x14ac:dyDescent="0.3">
      <c r="B30" s="15"/>
      <c r="C30" s="214">
        <f>C11</f>
        <v>2</v>
      </c>
      <c r="D30" s="215">
        <f t="shared" si="24"/>
        <v>0</v>
      </c>
      <c r="E30" s="215">
        <f t="shared" si="25"/>
        <v>0</v>
      </c>
      <c r="F30" s="215">
        <f t="shared" si="26"/>
        <v>0</v>
      </c>
      <c r="G30" s="215">
        <f t="shared" ref="G30:G38" si="30">IF(D30="",0,D30-E30)</f>
        <v>0</v>
      </c>
      <c r="H30" s="219"/>
      <c r="I30" s="217">
        <f t="shared" si="27"/>
        <v>0</v>
      </c>
      <c r="J30" s="217">
        <f t="shared" ref="J30:AG30" si="31">IF($H11&gt;=25,$G30,IF(J$28&lt;=$H11,$G30,IF(J$28&lt;=($H11*($AD11+1)),$G30,0)))-IF($H11="",0,IF(J$28-1&lt;=($H11*$AD11),$F30,0))*IF(OR($AE11=0,$AE11&gt;25),0,IF(MOD(J$28-1,$H11)=0,1,0))</f>
        <v>0</v>
      </c>
      <c r="K30" s="217">
        <f t="shared" si="31"/>
        <v>0</v>
      </c>
      <c r="L30" s="217">
        <f t="shared" si="31"/>
        <v>0</v>
      </c>
      <c r="M30" s="217">
        <f t="shared" si="31"/>
        <v>0</v>
      </c>
      <c r="N30" s="217">
        <f t="shared" si="31"/>
        <v>0</v>
      </c>
      <c r="O30" s="217">
        <f t="shared" si="31"/>
        <v>0</v>
      </c>
      <c r="P30" s="217">
        <f t="shared" si="31"/>
        <v>0</v>
      </c>
      <c r="Q30" s="217">
        <f t="shared" si="31"/>
        <v>0</v>
      </c>
      <c r="R30" s="217">
        <f t="shared" si="31"/>
        <v>0</v>
      </c>
      <c r="S30" s="217">
        <f t="shared" si="31"/>
        <v>0</v>
      </c>
      <c r="T30" s="217">
        <f t="shared" si="31"/>
        <v>0</v>
      </c>
      <c r="U30" s="217">
        <f t="shared" si="31"/>
        <v>0</v>
      </c>
      <c r="V30" s="217">
        <f t="shared" si="31"/>
        <v>0</v>
      </c>
      <c r="W30" s="217">
        <f t="shared" si="31"/>
        <v>0</v>
      </c>
      <c r="X30" s="217">
        <f t="shared" si="31"/>
        <v>0</v>
      </c>
      <c r="Y30" s="217">
        <f t="shared" si="31"/>
        <v>0</v>
      </c>
      <c r="Z30" s="217">
        <f t="shared" si="31"/>
        <v>0</v>
      </c>
      <c r="AA30" s="217">
        <f t="shared" si="31"/>
        <v>0</v>
      </c>
      <c r="AB30" s="217">
        <f t="shared" si="31"/>
        <v>0</v>
      </c>
      <c r="AC30" s="217">
        <f t="shared" si="31"/>
        <v>0</v>
      </c>
      <c r="AD30" s="217">
        <f t="shared" si="31"/>
        <v>0</v>
      </c>
      <c r="AE30" s="217">
        <f t="shared" si="31"/>
        <v>0</v>
      </c>
      <c r="AF30" s="217">
        <f t="shared" si="31"/>
        <v>0</v>
      </c>
      <c r="AG30" s="217">
        <f t="shared" si="31"/>
        <v>0</v>
      </c>
      <c r="AH30" s="218">
        <f t="shared" si="29"/>
        <v>0</v>
      </c>
      <c r="AJ30" s="158"/>
      <c r="AK30" s="143"/>
      <c r="AQ30" s="276"/>
      <c r="AR30" s="276"/>
    </row>
    <row r="31" spans="2:54" ht="15.75" thickBot="1" x14ac:dyDescent="0.3">
      <c r="B31" s="15"/>
      <c r="C31" s="214">
        <f>C12</f>
        <v>3</v>
      </c>
      <c r="D31" s="215">
        <f t="shared" si="24"/>
        <v>0</v>
      </c>
      <c r="E31" s="215">
        <f t="shared" si="25"/>
        <v>0</v>
      </c>
      <c r="F31" s="215">
        <f t="shared" si="26"/>
        <v>0</v>
      </c>
      <c r="G31" s="215">
        <f t="shared" si="30"/>
        <v>0</v>
      </c>
      <c r="H31" s="219"/>
      <c r="I31" s="217">
        <f t="shared" si="27"/>
        <v>0</v>
      </c>
      <c r="J31" s="217">
        <f t="shared" ref="J31:AG31" si="32">IF($H12&gt;=25,$G31,IF(J$28&lt;=$H12,$G31,IF(J$28&lt;=($H12*($AD12+1)),$G31,0)))-IF($H12="",0,IF(J$28-1&lt;=($H12*$AD12),$F31,0))*IF(OR($AE12=0,$AE12&gt;25),0,IF(MOD(J$28-1,$H12)=0,1,0))</f>
        <v>0</v>
      </c>
      <c r="K31" s="217">
        <f t="shared" si="32"/>
        <v>0</v>
      </c>
      <c r="L31" s="217">
        <f t="shared" si="32"/>
        <v>0</v>
      </c>
      <c r="M31" s="217">
        <f t="shared" si="32"/>
        <v>0</v>
      </c>
      <c r="N31" s="217">
        <f t="shared" si="32"/>
        <v>0</v>
      </c>
      <c r="O31" s="217">
        <f t="shared" si="32"/>
        <v>0</v>
      </c>
      <c r="P31" s="217">
        <f t="shared" si="32"/>
        <v>0</v>
      </c>
      <c r="Q31" s="217">
        <f t="shared" si="32"/>
        <v>0</v>
      </c>
      <c r="R31" s="217">
        <f t="shared" si="32"/>
        <v>0</v>
      </c>
      <c r="S31" s="217">
        <f t="shared" si="32"/>
        <v>0</v>
      </c>
      <c r="T31" s="217">
        <f t="shared" si="32"/>
        <v>0</v>
      </c>
      <c r="U31" s="217">
        <f t="shared" si="32"/>
        <v>0</v>
      </c>
      <c r="V31" s="217">
        <f t="shared" si="32"/>
        <v>0</v>
      </c>
      <c r="W31" s="217">
        <f t="shared" si="32"/>
        <v>0</v>
      </c>
      <c r="X31" s="217">
        <f t="shared" si="32"/>
        <v>0</v>
      </c>
      <c r="Y31" s="217">
        <f t="shared" si="32"/>
        <v>0</v>
      </c>
      <c r="Z31" s="217">
        <f t="shared" si="32"/>
        <v>0</v>
      </c>
      <c r="AA31" s="217">
        <f t="shared" si="32"/>
        <v>0</v>
      </c>
      <c r="AB31" s="217">
        <f t="shared" si="32"/>
        <v>0</v>
      </c>
      <c r="AC31" s="217">
        <f t="shared" si="32"/>
        <v>0</v>
      </c>
      <c r="AD31" s="217">
        <f t="shared" si="32"/>
        <v>0</v>
      </c>
      <c r="AE31" s="217">
        <f t="shared" si="32"/>
        <v>0</v>
      </c>
      <c r="AF31" s="217">
        <f t="shared" si="32"/>
        <v>0</v>
      </c>
      <c r="AG31" s="217">
        <f t="shared" si="32"/>
        <v>0</v>
      </c>
      <c r="AH31" s="218">
        <f t="shared" si="29"/>
        <v>0</v>
      </c>
      <c r="AJ31" s="158"/>
      <c r="AK31" s="143"/>
      <c r="AQ31" s="276"/>
      <c r="AR31" s="276"/>
    </row>
    <row r="32" spans="2:54" ht="15.75" thickBot="1" x14ac:dyDescent="0.3">
      <c r="B32" s="15"/>
      <c r="C32" s="214">
        <f>C13</f>
        <v>4</v>
      </c>
      <c r="D32" s="215">
        <f t="shared" si="24"/>
        <v>0</v>
      </c>
      <c r="E32" s="215">
        <f t="shared" si="25"/>
        <v>0</v>
      </c>
      <c r="F32" s="215">
        <f t="shared" si="26"/>
        <v>0</v>
      </c>
      <c r="G32" s="215">
        <f t="shared" si="30"/>
        <v>0</v>
      </c>
      <c r="H32" s="219"/>
      <c r="I32" s="217">
        <f t="shared" si="27"/>
        <v>0</v>
      </c>
      <c r="J32" s="217">
        <f t="shared" ref="J32:AG32" si="33">IF($H13&gt;=25,$G32,IF(J$28&lt;=$H13,$G32,IF(J$28&lt;=($H13*($AD13+1)),$G32,0)))-IF($H13="",0,IF(J$28-1&lt;=($H13*$AD13),$F32,0))*IF(OR($AE13=0,$AE13&gt;25),0,IF(MOD(J$28-1,$H13)=0,1,0))</f>
        <v>0</v>
      </c>
      <c r="K32" s="217">
        <f t="shared" si="33"/>
        <v>0</v>
      </c>
      <c r="L32" s="217">
        <f t="shared" si="33"/>
        <v>0</v>
      </c>
      <c r="M32" s="217">
        <f t="shared" si="33"/>
        <v>0</v>
      </c>
      <c r="N32" s="217">
        <f t="shared" si="33"/>
        <v>0</v>
      </c>
      <c r="O32" s="217">
        <f t="shared" si="33"/>
        <v>0</v>
      </c>
      <c r="P32" s="217">
        <f t="shared" si="33"/>
        <v>0</v>
      </c>
      <c r="Q32" s="217">
        <f t="shared" si="33"/>
        <v>0</v>
      </c>
      <c r="R32" s="217">
        <f t="shared" si="33"/>
        <v>0</v>
      </c>
      <c r="S32" s="217">
        <f t="shared" si="33"/>
        <v>0</v>
      </c>
      <c r="T32" s="217">
        <f t="shared" si="33"/>
        <v>0</v>
      </c>
      <c r="U32" s="217">
        <f t="shared" si="33"/>
        <v>0</v>
      </c>
      <c r="V32" s="217">
        <f t="shared" si="33"/>
        <v>0</v>
      </c>
      <c r="W32" s="217">
        <f t="shared" si="33"/>
        <v>0</v>
      </c>
      <c r="X32" s="217">
        <f t="shared" si="33"/>
        <v>0</v>
      </c>
      <c r="Y32" s="217">
        <f t="shared" si="33"/>
        <v>0</v>
      </c>
      <c r="Z32" s="217">
        <f t="shared" si="33"/>
        <v>0</v>
      </c>
      <c r="AA32" s="217">
        <f t="shared" si="33"/>
        <v>0</v>
      </c>
      <c r="AB32" s="217">
        <f t="shared" si="33"/>
        <v>0</v>
      </c>
      <c r="AC32" s="217">
        <f t="shared" si="33"/>
        <v>0</v>
      </c>
      <c r="AD32" s="217">
        <f t="shared" si="33"/>
        <v>0</v>
      </c>
      <c r="AE32" s="217">
        <f t="shared" si="33"/>
        <v>0</v>
      </c>
      <c r="AF32" s="217">
        <f t="shared" si="33"/>
        <v>0</v>
      </c>
      <c r="AG32" s="217">
        <f t="shared" si="33"/>
        <v>0</v>
      </c>
      <c r="AH32" s="218">
        <f t="shared" si="29"/>
        <v>0</v>
      </c>
      <c r="AJ32" s="158"/>
      <c r="AK32" s="143"/>
      <c r="AQ32" s="276"/>
      <c r="AR32" s="276"/>
    </row>
    <row r="33" spans="2:44" ht="15.75" thickBot="1" x14ac:dyDescent="0.3">
      <c r="B33" s="15"/>
      <c r="C33" s="214">
        <f>C14</f>
        <v>5</v>
      </c>
      <c r="D33" s="215">
        <f t="shared" si="24"/>
        <v>0</v>
      </c>
      <c r="E33" s="215">
        <f t="shared" si="25"/>
        <v>0</v>
      </c>
      <c r="F33" s="215">
        <f t="shared" si="26"/>
        <v>0</v>
      </c>
      <c r="G33" s="215">
        <f t="shared" si="30"/>
        <v>0</v>
      </c>
      <c r="H33" s="219"/>
      <c r="I33" s="217">
        <f t="shared" si="27"/>
        <v>0</v>
      </c>
      <c r="J33" s="217">
        <f t="shared" ref="J33:AG33" si="34">IF($H14&gt;=25,$G33,IF(J$28&lt;=$H14,$G33,IF(J$28&lt;=($H14*($AD14+1)),$G33,0)))-IF($H14="",0,IF(J$28-1&lt;=($H14*$AD14),$F33,0))*IF(OR($AE14=0,$AE14&gt;25),0,IF(MOD(J$28-1,$H14)=0,1,0))</f>
        <v>0</v>
      </c>
      <c r="K33" s="217">
        <f t="shared" si="34"/>
        <v>0</v>
      </c>
      <c r="L33" s="217">
        <f t="shared" si="34"/>
        <v>0</v>
      </c>
      <c r="M33" s="217">
        <f t="shared" si="34"/>
        <v>0</v>
      </c>
      <c r="N33" s="217">
        <f t="shared" si="34"/>
        <v>0</v>
      </c>
      <c r="O33" s="217">
        <f t="shared" si="34"/>
        <v>0</v>
      </c>
      <c r="P33" s="217">
        <f t="shared" si="34"/>
        <v>0</v>
      </c>
      <c r="Q33" s="217">
        <f t="shared" si="34"/>
        <v>0</v>
      </c>
      <c r="R33" s="217">
        <f t="shared" si="34"/>
        <v>0</v>
      </c>
      <c r="S33" s="217">
        <f t="shared" si="34"/>
        <v>0</v>
      </c>
      <c r="T33" s="217">
        <f t="shared" si="34"/>
        <v>0</v>
      </c>
      <c r="U33" s="217">
        <f t="shared" si="34"/>
        <v>0</v>
      </c>
      <c r="V33" s="217">
        <f t="shared" si="34"/>
        <v>0</v>
      </c>
      <c r="W33" s="217">
        <f t="shared" si="34"/>
        <v>0</v>
      </c>
      <c r="X33" s="217">
        <f t="shared" si="34"/>
        <v>0</v>
      </c>
      <c r="Y33" s="217">
        <f t="shared" si="34"/>
        <v>0</v>
      </c>
      <c r="Z33" s="217">
        <f t="shared" si="34"/>
        <v>0</v>
      </c>
      <c r="AA33" s="217">
        <f t="shared" si="34"/>
        <v>0</v>
      </c>
      <c r="AB33" s="217">
        <f t="shared" si="34"/>
        <v>0</v>
      </c>
      <c r="AC33" s="217">
        <f t="shared" si="34"/>
        <v>0</v>
      </c>
      <c r="AD33" s="217">
        <f t="shared" si="34"/>
        <v>0</v>
      </c>
      <c r="AE33" s="217">
        <f t="shared" si="34"/>
        <v>0</v>
      </c>
      <c r="AF33" s="217">
        <f t="shared" si="34"/>
        <v>0</v>
      </c>
      <c r="AG33" s="217">
        <f t="shared" si="34"/>
        <v>0</v>
      </c>
      <c r="AH33" s="218">
        <f t="shared" si="29"/>
        <v>0</v>
      </c>
      <c r="AJ33" s="158"/>
      <c r="AK33" s="143"/>
      <c r="AQ33" s="276"/>
      <c r="AR33" s="276"/>
    </row>
    <row r="34" spans="2:44" ht="15.75" thickBot="1" x14ac:dyDescent="0.3">
      <c r="B34" s="15"/>
      <c r="C34" s="214">
        <f t="shared" ref="C34:C38" si="35">C15</f>
        <v>6</v>
      </c>
      <c r="D34" s="215">
        <f t="shared" si="24"/>
        <v>0</v>
      </c>
      <c r="E34" s="215">
        <f t="shared" si="25"/>
        <v>0</v>
      </c>
      <c r="F34" s="215">
        <f t="shared" si="26"/>
        <v>0</v>
      </c>
      <c r="G34" s="215">
        <f t="shared" si="30"/>
        <v>0</v>
      </c>
      <c r="H34" s="221"/>
      <c r="I34" s="217">
        <f t="shared" si="27"/>
        <v>0</v>
      </c>
      <c r="J34" s="217">
        <f t="shared" ref="J34:AG34" si="36">IF($H15&gt;=25,$G34,IF(J$28&lt;=$H15,$G34,IF(J$28&lt;=($H15*($AD15+1)),$G34,0)))-IF($H15="",0,IF(J$28-1&lt;=($H15*$AD15),$F34,0))*IF(OR($AE15=0,$AE15&gt;25),0,IF(MOD(J$28-1,$H15)=0,1,0))</f>
        <v>0</v>
      </c>
      <c r="K34" s="217">
        <f t="shared" si="36"/>
        <v>0</v>
      </c>
      <c r="L34" s="217">
        <f t="shared" si="36"/>
        <v>0</v>
      </c>
      <c r="M34" s="217">
        <f t="shared" si="36"/>
        <v>0</v>
      </c>
      <c r="N34" s="217">
        <f t="shared" si="36"/>
        <v>0</v>
      </c>
      <c r="O34" s="217">
        <f t="shared" si="36"/>
        <v>0</v>
      </c>
      <c r="P34" s="217">
        <f t="shared" si="36"/>
        <v>0</v>
      </c>
      <c r="Q34" s="217">
        <f t="shared" si="36"/>
        <v>0</v>
      </c>
      <c r="R34" s="217">
        <f t="shared" si="36"/>
        <v>0</v>
      </c>
      <c r="S34" s="217">
        <f t="shared" si="36"/>
        <v>0</v>
      </c>
      <c r="T34" s="217">
        <f t="shared" si="36"/>
        <v>0</v>
      </c>
      <c r="U34" s="217">
        <f t="shared" si="36"/>
        <v>0</v>
      </c>
      <c r="V34" s="217">
        <f t="shared" si="36"/>
        <v>0</v>
      </c>
      <c r="W34" s="217">
        <f t="shared" si="36"/>
        <v>0</v>
      </c>
      <c r="X34" s="217">
        <f t="shared" si="36"/>
        <v>0</v>
      </c>
      <c r="Y34" s="217">
        <f t="shared" si="36"/>
        <v>0</v>
      </c>
      <c r="Z34" s="217">
        <f t="shared" si="36"/>
        <v>0</v>
      </c>
      <c r="AA34" s="217">
        <f t="shared" si="36"/>
        <v>0</v>
      </c>
      <c r="AB34" s="217">
        <f t="shared" si="36"/>
        <v>0</v>
      </c>
      <c r="AC34" s="217">
        <f t="shared" si="36"/>
        <v>0</v>
      </c>
      <c r="AD34" s="217">
        <f t="shared" si="36"/>
        <v>0</v>
      </c>
      <c r="AE34" s="217">
        <f t="shared" si="36"/>
        <v>0</v>
      </c>
      <c r="AF34" s="217">
        <f t="shared" si="36"/>
        <v>0</v>
      </c>
      <c r="AG34" s="217">
        <f t="shared" si="36"/>
        <v>0</v>
      </c>
      <c r="AH34" s="218">
        <f t="shared" si="29"/>
        <v>0</v>
      </c>
      <c r="AJ34" s="158"/>
      <c r="AK34" s="143"/>
      <c r="AQ34" s="276"/>
      <c r="AR34" s="276"/>
    </row>
    <row r="35" spans="2:44" ht="15.75" thickBot="1" x14ac:dyDescent="0.3">
      <c r="B35" s="15"/>
      <c r="C35" s="214">
        <f t="shared" si="35"/>
        <v>7</v>
      </c>
      <c r="D35" s="215">
        <f t="shared" si="24"/>
        <v>0</v>
      </c>
      <c r="E35" s="215">
        <f t="shared" si="25"/>
        <v>0</v>
      </c>
      <c r="F35" s="215">
        <f t="shared" si="26"/>
        <v>0</v>
      </c>
      <c r="G35" s="215">
        <f t="shared" si="30"/>
        <v>0</v>
      </c>
      <c r="H35" s="221"/>
      <c r="I35" s="217">
        <f t="shared" si="27"/>
        <v>0</v>
      </c>
      <c r="J35" s="217">
        <f t="shared" ref="J35:AG35" si="37">IF($H16&gt;=25,$G35,IF(J$28&lt;=$H16,$G35,IF(J$28&lt;=($H16*($AD16+1)),$G35,0)))-IF($H16="",0,IF(J$28-1&lt;=($H16*$AD16),$F35,0))*IF(OR($AE16=0,$AE16&gt;25),0,IF(MOD(J$28-1,$H16)=0,1,0))</f>
        <v>0</v>
      </c>
      <c r="K35" s="217">
        <f t="shared" si="37"/>
        <v>0</v>
      </c>
      <c r="L35" s="217">
        <f t="shared" si="37"/>
        <v>0</v>
      </c>
      <c r="M35" s="217">
        <f t="shared" si="37"/>
        <v>0</v>
      </c>
      <c r="N35" s="217">
        <f t="shared" si="37"/>
        <v>0</v>
      </c>
      <c r="O35" s="217">
        <f t="shared" si="37"/>
        <v>0</v>
      </c>
      <c r="P35" s="217">
        <f t="shared" si="37"/>
        <v>0</v>
      </c>
      <c r="Q35" s="217">
        <f t="shared" si="37"/>
        <v>0</v>
      </c>
      <c r="R35" s="217">
        <f t="shared" si="37"/>
        <v>0</v>
      </c>
      <c r="S35" s="217">
        <f t="shared" si="37"/>
        <v>0</v>
      </c>
      <c r="T35" s="217">
        <f t="shared" si="37"/>
        <v>0</v>
      </c>
      <c r="U35" s="217">
        <f t="shared" si="37"/>
        <v>0</v>
      </c>
      <c r="V35" s="217">
        <f t="shared" si="37"/>
        <v>0</v>
      </c>
      <c r="W35" s="217">
        <f t="shared" si="37"/>
        <v>0</v>
      </c>
      <c r="X35" s="217">
        <f t="shared" si="37"/>
        <v>0</v>
      </c>
      <c r="Y35" s="217">
        <f t="shared" si="37"/>
        <v>0</v>
      </c>
      <c r="Z35" s="217">
        <f t="shared" si="37"/>
        <v>0</v>
      </c>
      <c r="AA35" s="217">
        <f t="shared" si="37"/>
        <v>0</v>
      </c>
      <c r="AB35" s="217">
        <f t="shared" si="37"/>
        <v>0</v>
      </c>
      <c r="AC35" s="217">
        <f t="shared" si="37"/>
        <v>0</v>
      </c>
      <c r="AD35" s="217">
        <f t="shared" si="37"/>
        <v>0</v>
      </c>
      <c r="AE35" s="217">
        <f t="shared" si="37"/>
        <v>0</v>
      </c>
      <c r="AF35" s="217">
        <f t="shared" si="37"/>
        <v>0</v>
      </c>
      <c r="AG35" s="217">
        <f t="shared" si="37"/>
        <v>0</v>
      </c>
      <c r="AH35" s="218">
        <f>SUM(I35:AG35)</f>
        <v>0</v>
      </c>
      <c r="AJ35" s="158"/>
      <c r="AK35" s="143"/>
      <c r="AQ35" s="276"/>
      <c r="AR35" s="276"/>
    </row>
    <row r="36" spans="2:44" ht="15.75" thickBot="1" x14ac:dyDescent="0.3">
      <c r="B36" s="15"/>
      <c r="C36" s="214">
        <f t="shared" si="35"/>
        <v>8</v>
      </c>
      <c r="D36" s="215">
        <f t="shared" si="24"/>
        <v>0</v>
      </c>
      <c r="E36" s="215">
        <f t="shared" si="25"/>
        <v>0</v>
      </c>
      <c r="F36" s="215">
        <f t="shared" si="26"/>
        <v>0</v>
      </c>
      <c r="G36" s="215">
        <f t="shared" si="30"/>
        <v>0</v>
      </c>
      <c r="H36" s="221"/>
      <c r="I36" s="217">
        <f t="shared" si="27"/>
        <v>0</v>
      </c>
      <c r="J36" s="217">
        <f t="shared" ref="J36:AG36" si="38">IF($H17&gt;=25,$G36,IF(J$28&lt;=$H17,$G36,IF(J$28&lt;=($H17*($AD17+1)),$G36,0)))-IF($H17="",0,IF(J$28-1&lt;=($H17*$AD17),$F36,0))*IF(OR($AE17=0,$AE17&gt;25),0,IF(MOD(J$28-1,$H17)=0,1,0))</f>
        <v>0</v>
      </c>
      <c r="K36" s="217">
        <f t="shared" si="38"/>
        <v>0</v>
      </c>
      <c r="L36" s="217">
        <f t="shared" si="38"/>
        <v>0</v>
      </c>
      <c r="M36" s="217">
        <f t="shared" si="38"/>
        <v>0</v>
      </c>
      <c r="N36" s="217">
        <f t="shared" si="38"/>
        <v>0</v>
      </c>
      <c r="O36" s="217">
        <f t="shared" si="38"/>
        <v>0</v>
      </c>
      <c r="P36" s="217">
        <f t="shared" si="38"/>
        <v>0</v>
      </c>
      <c r="Q36" s="217">
        <f t="shared" si="38"/>
        <v>0</v>
      </c>
      <c r="R36" s="217">
        <f t="shared" si="38"/>
        <v>0</v>
      </c>
      <c r="S36" s="217">
        <f t="shared" si="38"/>
        <v>0</v>
      </c>
      <c r="T36" s="217">
        <f t="shared" si="38"/>
        <v>0</v>
      </c>
      <c r="U36" s="217">
        <f t="shared" si="38"/>
        <v>0</v>
      </c>
      <c r="V36" s="217">
        <f t="shared" si="38"/>
        <v>0</v>
      </c>
      <c r="W36" s="217">
        <f t="shared" si="38"/>
        <v>0</v>
      </c>
      <c r="X36" s="217">
        <f t="shared" si="38"/>
        <v>0</v>
      </c>
      <c r="Y36" s="217">
        <f t="shared" si="38"/>
        <v>0</v>
      </c>
      <c r="Z36" s="217">
        <f t="shared" si="38"/>
        <v>0</v>
      </c>
      <c r="AA36" s="217">
        <f t="shared" si="38"/>
        <v>0</v>
      </c>
      <c r="AB36" s="217">
        <f t="shared" si="38"/>
        <v>0</v>
      </c>
      <c r="AC36" s="217">
        <f t="shared" si="38"/>
        <v>0</v>
      </c>
      <c r="AD36" s="217">
        <f t="shared" si="38"/>
        <v>0</v>
      </c>
      <c r="AE36" s="217">
        <f t="shared" si="38"/>
        <v>0</v>
      </c>
      <c r="AF36" s="217">
        <f t="shared" si="38"/>
        <v>0</v>
      </c>
      <c r="AG36" s="217">
        <f t="shared" si="38"/>
        <v>0</v>
      </c>
      <c r="AH36" s="218">
        <f t="shared" si="29"/>
        <v>0</v>
      </c>
      <c r="AJ36" s="158"/>
      <c r="AK36" s="143"/>
      <c r="AQ36" s="276"/>
      <c r="AR36" s="276"/>
    </row>
    <row r="37" spans="2:44" ht="15.75" thickBot="1" x14ac:dyDescent="0.3">
      <c r="B37" s="15"/>
      <c r="C37" s="214">
        <f t="shared" si="35"/>
        <v>9</v>
      </c>
      <c r="D37" s="215">
        <f t="shared" si="24"/>
        <v>0</v>
      </c>
      <c r="E37" s="215">
        <f t="shared" si="25"/>
        <v>0</v>
      </c>
      <c r="F37" s="215">
        <f t="shared" si="26"/>
        <v>0</v>
      </c>
      <c r="G37" s="215">
        <f t="shared" si="30"/>
        <v>0</v>
      </c>
      <c r="H37" s="221"/>
      <c r="I37" s="217">
        <f t="shared" si="27"/>
        <v>0</v>
      </c>
      <c r="J37" s="217">
        <f t="shared" ref="J37:AG37" si="39">IF($H18&gt;=25,$G37,IF(J$28&lt;=$H18,$G37,IF(J$28&lt;=($H18*($AD18+1)),$G37,0)))-IF($H18="",0,IF(J$28-1&lt;=($H18*$AD18),$F37,0))*IF(OR($AE18=0,$AE18&gt;25),0,IF(MOD(J$28-1,$H18)=0,1,0))</f>
        <v>0</v>
      </c>
      <c r="K37" s="217">
        <f t="shared" si="39"/>
        <v>0</v>
      </c>
      <c r="L37" s="217">
        <f t="shared" si="39"/>
        <v>0</v>
      </c>
      <c r="M37" s="217">
        <f t="shared" si="39"/>
        <v>0</v>
      </c>
      <c r="N37" s="217">
        <f t="shared" si="39"/>
        <v>0</v>
      </c>
      <c r="O37" s="217">
        <f t="shared" si="39"/>
        <v>0</v>
      </c>
      <c r="P37" s="217">
        <f t="shared" si="39"/>
        <v>0</v>
      </c>
      <c r="Q37" s="217">
        <f t="shared" si="39"/>
        <v>0</v>
      </c>
      <c r="R37" s="217">
        <f t="shared" si="39"/>
        <v>0</v>
      </c>
      <c r="S37" s="217">
        <f t="shared" si="39"/>
        <v>0</v>
      </c>
      <c r="T37" s="217">
        <f t="shared" si="39"/>
        <v>0</v>
      </c>
      <c r="U37" s="217">
        <f t="shared" si="39"/>
        <v>0</v>
      </c>
      <c r="V37" s="217">
        <f t="shared" si="39"/>
        <v>0</v>
      </c>
      <c r="W37" s="217">
        <f t="shared" si="39"/>
        <v>0</v>
      </c>
      <c r="X37" s="217">
        <f t="shared" si="39"/>
        <v>0</v>
      </c>
      <c r="Y37" s="217">
        <f t="shared" si="39"/>
        <v>0</v>
      </c>
      <c r="Z37" s="217">
        <f t="shared" si="39"/>
        <v>0</v>
      </c>
      <c r="AA37" s="217">
        <f t="shared" si="39"/>
        <v>0</v>
      </c>
      <c r="AB37" s="217">
        <f t="shared" si="39"/>
        <v>0</v>
      </c>
      <c r="AC37" s="217">
        <f t="shared" si="39"/>
        <v>0</v>
      </c>
      <c r="AD37" s="217">
        <f t="shared" si="39"/>
        <v>0</v>
      </c>
      <c r="AE37" s="217">
        <f t="shared" si="39"/>
        <v>0</v>
      </c>
      <c r="AF37" s="217">
        <f t="shared" si="39"/>
        <v>0</v>
      </c>
      <c r="AG37" s="217">
        <f t="shared" si="39"/>
        <v>0</v>
      </c>
      <c r="AH37" s="218">
        <f t="shared" si="29"/>
        <v>0</v>
      </c>
      <c r="AJ37" s="158"/>
      <c r="AK37" s="143"/>
      <c r="AQ37" s="276"/>
      <c r="AR37" s="276"/>
    </row>
    <row r="38" spans="2:44" ht="15.75" thickBot="1" x14ac:dyDescent="0.3">
      <c r="B38" s="15"/>
      <c r="C38" s="214">
        <f t="shared" si="35"/>
        <v>10</v>
      </c>
      <c r="D38" s="215">
        <f t="shared" si="24"/>
        <v>0</v>
      </c>
      <c r="E38" s="215">
        <f t="shared" si="25"/>
        <v>0</v>
      </c>
      <c r="F38" s="215">
        <f t="shared" si="26"/>
        <v>0</v>
      </c>
      <c r="G38" s="215">
        <f t="shared" si="30"/>
        <v>0</v>
      </c>
      <c r="H38" s="221"/>
      <c r="I38" s="217">
        <f t="shared" si="27"/>
        <v>0</v>
      </c>
      <c r="J38" s="217">
        <f t="shared" ref="J38:AG38" si="40">IF($H19&gt;=25,$G38,IF(J$28&lt;=$H19,$G38,IF(J$28&lt;=($H19*($AD19+1)),$G38,0)))-IF($H19="",0,IF(J$28-1&lt;=($H19*$AD19),$F38,0))*IF(OR($AE19=0,$AE19&gt;25),0,IF(MOD(J$28-1,$H19)=0,1,0))</f>
        <v>0</v>
      </c>
      <c r="K38" s="217">
        <f t="shared" si="40"/>
        <v>0</v>
      </c>
      <c r="L38" s="217">
        <f t="shared" si="40"/>
        <v>0</v>
      </c>
      <c r="M38" s="217">
        <f t="shared" si="40"/>
        <v>0</v>
      </c>
      <c r="N38" s="217">
        <f t="shared" si="40"/>
        <v>0</v>
      </c>
      <c r="O38" s="217">
        <f t="shared" si="40"/>
        <v>0</v>
      </c>
      <c r="P38" s="217">
        <f t="shared" si="40"/>
        <v>0</v>
      </c>
      <c r="Q38" s="217">
        <f t="shared" si="40"/>
        <v>0</v>
      </c>
      <c r="R38" s="217">
        <f t="shared" si="40"/>
        <v>0</v>
      </c>
      <c r="S38" s="217">
        <f t="shared" si="40"/>
        <v>0</v>
      </c>
      <c r="T38" s="217">
        <f t="shared" si="40"/>
        <v>0</v>
      </c>
      <c r="U38" s="217">
        <f t="shared" si="40"/>
        <v>0</v>
      </c>
      <c r="V38" s="217">
        <f t="shared" si="40"/>
        <v>0</v>
      </c>
      <c r="W38" s="217">
        <f t="shared" si="40"/>
        <v>0</v>
      </c>
      <c r="X38" s="217">
        <f t="shared" si="40"/>
        <v>0</v>
      </c>
      <c r="Y38" s="217">
        <f t="shared" si="40"/>
        <v>0</v>
      </c>
      <c r="Z38" s="217">
        <f t="shared" si="40"/>
        <v>0</v>
      </c>
      <c r="AA38" s="217">
        <f t="shared" si="40"/>
        <v>0</v>
      </c>
      <c r="AB38" s="217">
        <f t="shared" si="40"/>
        <v>0</v>
      </c>
      <c r="AC38" s="217">
        <f t="shared" si="40"/>
        <v>0</v>
      </c>
      <c r="AD38" s="217">
        <f t="shared" si="40"/>
        <v>0</v>
      </c>
      <c r="AE38" s="217">
        <f t="shared" si="40"/>
        <v>0</v>
      </c>
      <c r="AF38" s="217">
        <f t="shared" si="40"/>
        <v>0</v>
      </c>
      <c r="AG38" s="217">
        <f t="shared" si="40"/>
        <v>0</v>
      </c>
      <c r="AH38" s="218">
        <f t="shared" si="29"/>
        <v>0</v>
      </c>
      <c r="AJ38" s="158"/>
      <c r="AK38" s="143"/>
      <c r="AQ38" s="276"/>
      <c r="AR38" s="276"/>
    </row>
    <row r="39" spans="2:44" ht="15.75" thickBot="1" x14ac:dyDescent="0.3">
      <c r="B39" s="15"/>
      <c r="C39" s="214"/>
      <c r="D39" s="222"/>
      <c r="E39" s="222"/>
      <c r="F39" s="222"/>
      <c r="G39" s="219"/>
      <c r="H39" s="223" t="s">
        <v>67</v>
      </c>
      <c r="I39" s="224">
        <f>SUM(I29:I38)</f>
        <v>0</v>
      </c>
      <c r="J39" s="224">
        <f t="shared" ref="J39:AH39" si="41">SUM(J29:J38)</f>
        <v>0</v>
      </c>
      <c r="K39" s="224">
        <f t="shared" si="41"/>
        <v>0</v>
      </c>
      <c r="L39" s="224">
        <f t="shared" si="41"/>
        <v>0</v>
      </c>
      <c r="M39" s="224">
        <f t="shared" si="41"/>
        <v>0</v>
      </c>
      <c r="N39" s="224">
        <f t="shared" si="41"/>
        <v>0</v>
      </c>
      <c r="O39" s="224">
        <f t="shared" si="41"/>
        <v>0</v>
      </c>
      <c r="P39" s="224">
        <f t="shared" si="41"/>
        <v>0</v>
      </c>
      <c r="Q39" s="224">
        <f t="shared" si="41"/>
        <v>0</v>
      </c>
      <c r="R39" s="224">
        <f t="shared" si="41"/>
        <v>0</v>
      </c>
      <c r="S39" s="224">
        <f t="shared" si="41"/>
        <v>0</v>
      </c>
      <c r="T39" s="224">
        <f t="shared" si="41"/>
        <v>0</v>
      </c>
      <c r="U39" s="224">
        <f t="shared" si="41"/>
        <v>0</v>
      </c>
      <c r="V39" s="224">
        <f t="shared" si="41"/>
        <v>0</v>
      </c>
      <c r="W39" s="224">
        <f t="shared" si="41"/>
        <v>0</v>
      </c>
      <c r="X39" s="224">
        <f t="shared" si="41"/>
        <v>0</v>
      </c>
      <c r="Y39" s="224">
        <f t="shared" si="41"/>
        <v>0</v>
      </c>
      <c r="Z39" s="224">
        <f t="shared" si="41"/>
        <v>0</v>
      </c>
      <c r="AA39" s="224">
        <f t="shared" si="41"/>
        <v>0</v>
      </c>
      <c r="AB39" s="224">
        <f t="shared" si="41"/>
        <v>0</v>
      </c>
      <c r="AC39" s="224">
        <f t="shared" si="41"/>
        <v>0</v>
      </c>
      <c r="AD39" s="224">
        <f t="shared" si="41"/>
        <v>0</v>
      </c>
      <c r="AE39" s="224">
        <f t="shared" si="41"/>
        <v>0</v>
      </c>
      <c r="AF39" s="224">
        <f t="shared" si="41"/>
        <v>0</v>
      </c>
      <c r="AG39" s="224">
        <f t="shared" si="41"/>
        <v>0</v>
      </c>
      <c r="AH39" s="225">
        <f t="shared" si="41"/>
        <v>0</v>
      </c>
      <c r="AJ39" s="158"/>
      <c r="AK39" s="143"/>
      <c r="AQ39" s="276"/>
      <c r="AR39" s="276"/>
    </row>
    <row r="40" spans="2:44" ht="15.75" thickBot="1" x14ac:dyDescent="0.3">
      <c r="B40" s="15"/>
      <c r="C40" s="214"/>
      <c r="D40" s="226"/>
      <c r="E40" s="226"/>
      <c r="F40" s="226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7"/>
      <c r="AJ40" s="158"/>
      <c r="AK40" s="143"/>
      <c r="AQ40" s="276"/>
      <c r="AR40" s="276"/>
    </row>
    <row r="41" spans="2:44" ht="28.5" customHeight="1" thickBot="1" x14ac:dyDescent="0.3">
      <c r="B41" s="15"/>
      <c r="C41" s="210" t="s">
        <v>65</v>
      </c>
      <c r="D41" s="228" t="s">
        <v>264</v>
      </c>
      <c r="E41" s="229"/>
      <c r="F41" s="229"/>
      <c r="G41" s="615" t="s">
        <v>265</v>
      </c>
      <c r="H41" s="615"/>
      <c r="I41" s="212">
        <v>1</v>
      </c>
      <c r="J41" s="212">
        <v>2</v>
      </c>
      <c r="K41" s="212">
        <v>3</v>
      </c>
      <c r="L41" s="212">
        <v>4</v>
      </c>
      <c r="M41" s="212">
        <v>5</v>
      </c>
      <c r="N41" s="212">
        <v>6</v>
      </c>
      <c r="O41" s="212">
        <v>7</v>
      </c>
      <c r="P41" s="212">
        <v>8</v>
      </c>
      <c r="Q41" s="212">
        <v>9</v>
      </c>
      <c r="R41" s="212">
        <v>10</v>
      </c>
      <c r="S41" s="212">
        <v>11</v>
      </c>
      <c r="T41" s="212">
        <v>12</v>
      </c>
      <c r="U41" s="212">
        <v>13</v>
      </c>
      <c r="V41" s="212">
        <v>14</v>
      </c>
      <c r="W41" s="212">
        <v>15</v>
      </c>
      <c r="X41" s="212">
        <v>16</v>
      </c>
      <c r="Y41" s="212">
        <v>17</v>
      </c>
      <c r="Z41" s="212">
        <v>18</v>
      </c>
      <c r="AA41" s="212">
        <v>19</v>
      </c>
      <c r="AB41" s="212">
        <v>20</v>
      </c>
      <c r="AC41" s="212">
        <v>21</v>
      </c>
      <c r="AD41" s="212">
        <v>22</v>
      </c>
      <c r="AE41" s="212">
        <v>23</v>
      </c>
      <c r="AF41" s="212">
        <v>24</v>
      </c>
      <c r="AG41" s="212">
        <v>25</v>
      </c>
      <c r="AH41" s="213" t="s">
        <v>66</v>
      </c>
      <c r="AJ41" s="158"/>
      <c r="AK41" s="143"/>
      <c r="AQ41" s="276"/>
      <c r="AR41" s="276"/>
    </row>
    <row r="42" spans="2:44" ht="15.75" thickBot="1" x14ac:dyDescent="0.3">
      <c r="B42" s="15"/>
      <c r="C42" s="230">
        <f t="shared" ref="C42:C51" si="42">C29</f>
        <v>1</v>
      </c>
      <c r="D42" s="231">
        <f t="shared" ref="D42:D51" si="43">V10</f>
        <v>0</v>
      </c>
      <c r="E42" s="232"/>
      <c r="F42" s="232"/>
      <c r="G42" s="231">
        <f>IF(D42="","",D42-E42-F42)</f>
        <v>0</v>
      </c>
      <c r="H42" s="219"/>
      <c r="I42" s="233">
        <f t="shared" ref="I42:AG42" si="44">IF($H10&gt;=25,$G42,IF(I$41&lt;=$H10,$G42,IF(I$41&lt;=($H10*($AD10+1)),$G42,0)))</f>
        <v>0</v>
      </c>
      <c r="J42" s="233">
        <f t="shared" si="44"/>
        <v>0</v>
      </c>
      <c r="K42" s="233">
        <f t="shared" si="44"/>
        <v>0</v>
      </c>
      <c r="L42" s="233">
        <f t="shared" si="44"/>
        <v>0</v>
      </c>
      <c r="M42" s="233">
        <f t="shared" si="44"/>
        <v>0</v>
      </c>
      <c r="N42" s="233">
        <f t="shared" si="44"/>
        <v>0</v>
      </c>
      <c r="O42" s="233">
        <f t="shared" si="44"/>
        <v>0</v>
      </c>
      <c r="P42" s="233">
        <f t="shared" si="44"/>
        <v>0</v>
      </c>
      <c r="Q42" s="233">
        <f t="shared" si="44"/>
        <v>0</v>
      </c>
      <c r="R42" s="233">
        <f t="shared" si="44"/>
        <v>0</v>
      </c>
      <c r="S42" s="233">
        <f t="shared" si="44"/>
        <v>0</v>
      </c>
      <c r="T42" s="233">
        <f t="shared" si="44"/>
        <v>0</v>
      </c>
      <c r="U42" s="233">
        <f t="shared" si="44"/>
        <v>0</v>
      </c>
      <c r="V42" s="233">
        <f t="shared" si="44"/>
        <v>0</v>
      </c>
      <c r="W42" s="233">
        <f t="shared" si="44"/>
        <v>0</v>
      </c>
      <c r="X42" s="233">
        <f t="shared" si="44"/>
        <v>0</v>
      </c>
      <c r="Y42" s="233">
        <f t="shared" si="44"/>
        <v>0</v>
      </c>
      <c r="Z42" s="233">
        <f t="shared" si="44"/>
        <v>0</v>
      </c>
      <c r="AA42" s="233">
        <f t="shared" si="44"/>
        <v>0</v>
      </c>
      <c r="AB42" s="233">
        <f t="shared" si="44"/>
        <v>0</v>
      </c>
      <c r="AC42" s="233">
        <f t="shared" si="44"/>
        <v>0</v>
      </c>
      <c r="AD42" s="233">
        <f t="shared" si="44"/>
        <v>0</v>
      </c>
      <c r="AE42" s="233">
        <f t="shared" si="44"/>
        <v>0</v>
      </c>
      <c r="AF42" s="233">
        <f t="shared" si="44"/>
        <v>0</v>
      </c>
      <c r="AG42" s="233">
        <f t="shared" si="44"/>
        <v>0</v>
      </c>
      <c r="AH42" s="234">
        <f t="shared" ref="AH42:AH50" si="45">SUM(I42:AG42)</f>
        <v>0</v>
      </c>
      <c r="AJ42" s="158"/>
      <c r="AK42" s="143"/>
      <c r="AQ42" s="276"/>
      <c r="AR42" s="276"/>
    </row>
    <row r="43" spans="2:44" ht="15.75" thickBot="1" x14ac:dyDescent="0.3">
      <c r="B43" s="15"/>
      <c r="C43" s="230">
        <f t="shared" si="42"/>
        <v>2</v>
      </c>
      <c r="D43" s="231">
        <f t="shared" si="43"/>
        <v>0</v>
      </c>
      <c r="E43" s="232"/>
      <c r="F43" s="232"/>
      <c r="G43" s="231">
        <f t="shared" ref="G43:G51" si="46">IF(D43="","",D43-E43-F43)</f>
        <v>0</v>
      </c>
      <c r="H43" s="219"/>
      <c r="I43" s="233">
        <f t="shared" ref="I43:AG43" si="47">IF($H11&gt;=25,$G43,IF(I$41&lt;=$H11,$G43,IF(I$41&lt;=($H11*($AD11+1)),$G43,0)))</f>
        <v>0</v>
      </c>
      <c r="J43" s="233">
        <f t="shared" si="47"/>
        <v>0</v>
      </c>
      <c r="K43" s="233">
        <f t="shared" si="47"/>
        <v>0</v>
      </c>
      <c r="L43" s="233">
        <f t="shared" si="47"/>
        <v>0</v>
      </c>
      <c r="M43" s="233">
        <f t="shared" si="47"/>
        <v>0</v>
      </c>
      <c r="N43" s="233">
        <f t="shared" si="47"/>
        <v>0</v>
      </c>
      <c r="O43" s="233">
        <f t="shared" si="47"/>
        <v>0</v>
      </c>
      <c r="P43" s="233">
        <f t="shared" si="47"/>
        <v>0</v>
      </c>
      <c r="Q43" s="233">
        <f t="shared" si="47"/>
        <v>0</v>
      </c>
      <c r="R43" s="233">
        <f t="shared" si="47"/>
        <v>0</v>
      </c>
      <c r="S43" s="233">
        <f t="shared" si="47"/>
        <v>0</v>
      </c>
      <c r="T43" s="233">
        <f t="shared" si="47"/>
        <v>0</v>
      </c>
      <c r="U43" s="233">
        <f t="shared" si="47"/>
        <v>0</v>
      </c>
      <c r="V43" s="233">
        <f t="shared" si="47"/>
        <v>0</v>
      </c>
      <c r="W43" s="233">
        <f t="shared" si="47"/>
        <v>0</v>
      </c>
      <c r="X43" s="233">
        <f t="shared" si="47"/>
        <v>0</v>
      </c>
      <c r="Y43" s="233">
        <f t="shared" si="47"/>
        <v>0</v>
      </c>
      <c r="Z43" s="233">
        <f t="shared" si="47"/>
        <v>0</v>
      </c>
      <c r="AA43" s="233">
        <f t="shared" si="47"/>
        <v>0</v>
      </c>
      <c r="AB43" s="233">
        <f t="shared" si="47"/>
        <v>0</v>
      </c>
      <c r="AC43" s="233">
        <f t="shared" si="47"/>
        <v>0</v>
      </c>
      <c r="AD43" s="233">
        <f t="shared" si="47"/>
        <v>0</v>
      </c>
      <c r="AE43" s="233">
        <f t="shared" si="47"/>
        <v>0</v>
      </c>
      <c r="AF43" s="233">
        <f t="shared" si="47"/>
        <v>0</v>
      </c>
      <c r="AG43" s="233">
        <f t="shared" si="47"/>
        <v>0</v>
      </c>
      <c r="AH43" s="234">
        <f t="shared" si="45"/>
        <v>0</v>
      </c>
      <c r="AJ43" s="158"/>
      <c r="AK43" s="143"/>
      <c r="AQ43" s="276"/>
      <c r="AR43" s="276"/>
    </row>
    <row r="44" spans="2:44" ht="15.75" thickBot="1" x14ac:dyDescent="0.3">
      <c r="B44" s="15"/>
      <c r="C44" s="230">
        <f t="shared" si="42"/>
        <v>3</v>
      </c>
      <c r="D44" s="231">
        <f t="shared" si="43"/>
        <v>0</v>
      </c>
      <c r="E44" s="232"/>
      <c r="F44" s="232"/>
      <c r="G44" s="231">
        <f t="shared" si="46"/>
        <v>0</v>
      </c>
      <c r="H44" s="219"/>
      <c r="I44" s="233">
        <f t="shared" ref="I44:AG44" si="48">IF($H12&gt;=25,$G44,IF(I$41&lt;=$H12,$G44,IF(I$41&lt;=($H12*($AD12+1)),$G44,0)))</f>
        <v>0</v>
      </c>
      <c r="J44" s="233">
        <f t="shared" si="48"/>
        <v>0</v>
      </c>
      <c r="K44" s="233">
        <f t="shared" si="48"/>
        <v>0</v>
      </c>
      <c r="L44" s="233">
        <f t="shared" si="48"/>
        <v>0</v>
      </c>
      <c r="M44" s="233">
        <f t="shared" si="48"/>
        <v>0</v>
      </c>
      <c r="N44" s="233">
        <f t="shared" si="48"/>
        <v>0</v>
      </c>
      <c r="O44" s="233">
        <f t="shared" si="48"/>
        <v>0</v>
      </c>
      <c r="P44" s="233">
        <f t="shared" si="48"/>
        <v>0</v>
      </c>
      <c r="Q44" s="233">
        <f t="shared" si="48"/>
        <v>0</v>
      </c>
      <c r="R44" s="233">
        <f t="shared" si="48"/>
        <v>0</v>
      </c>
      <c r="S44" s="233">
        <f t="shared" si="48"/>
        <v>0</v>
      </c>
      <c r="T44" s="233">
        <f t="shared" si="48"/>
        <v>0</v>
      </c>
      <c r="U44" s="233">
        <f t="shared" si="48"/>
        <v>0</v>
      </c>
      <c r="V44" s="233">
        <f t="shared" si="48"/>
        <v>0</v>
      </c>
      <c r="W44" s="233">
        <f t="shared" si="48"/>
        <v>0</v>
      </c>
      <c r="X44" s="233">
        <f t="shared" si="48"/>
        <v>0</v>
      </c>
      <c r="Y44" s="233">
        <f t="shared" si="48"/>
        <v>0</v>
      </c>
      <c r="Z44" s="233">
        <f t="shared" si="48"/>
        <v>0</v>
      </c>
      <c r="AA44" s="233">
        <f t="shared" si="48"/>
        <v>0</v>
      </c>
      <c r="AB44" s="233">
        <f t="shared" si="48"/>
        <v>0</v>
      </c>
      <c r="AC44" s="233">
        <f t="shared" si="48"/>
        <v>0</v>
      </c>
      <c r="AD44" s="233">
        <f t="shared" si="48"/>
        <v>0</v>
      </c>
      <c r="AE44" s="233">
        <f t="shared" si="48"/>
        <v>0</v>
      </c>
      <c r="AF44" s="233">
        <f t="shared" si="48"/>
        <v>0</v>
      </c>
      <c r="AG44" s="233">
        <f t="shared" si="48"/>
        <v>0</v>
      </c>
      <c r="AH44" s="234">
        <f t="shared" si="45"/>
        <v>0</v>
      </c>
      <c r="AJ44" s="158"/>
      <c r="AK44" s="143"/>
      <c r="AQ44" s="276"/>
      <c r="AR44" s="276"/>
    </row>
    <row r="45" spans="2:44" ht="15.75" thickBot="1" x14ac:dyDescent="0.3">
      <c r="B45" s="15"/>
      <c r="C45" s="230">
        <f t="shared" si="42"/>
        <v>4</v>
      </c>
      <c r="D45" s="231">
        <f t="shared" si="43"/>
        <v>0</v>
      </c>
      <c r="E45" s="232"/>
      <c r="F45" s="232"/>
      <c r="G45" s="231">
        <f t="shared" si="46"/>
        <v>0</v>
      </c>
      <c r="H45" s="219"/>
      <c r="I45" s="233">
        <f t="shared" ref="I45:AG45" si="49">IF($H13&gt;=25,$G45,IF(I$41&lt;=$H13,$G45,IF(I$41&lt;=($H13*($AD13+1)),$G45,0)))</f>
        <v>0</v>
      </c>
      <c r="J45" s="233">
        <f t="shared" si="49"/>
        <v>0</v>
      </c>
      <c r="K45" s="233">
        <f t="shared" si="49"/>
        <v>0</v>
      </c>
      <c r="L45" s="233">
        <f t="shared" si="49"/>
        <v>0</v>
      </c>
      <c r="M45" s="233">
        <f t="shared" si="49"/>
        <v>0</v>
      </c>
      <c r="N45" s="233">
        <f t="shared" si="49"/>
        <v>0</v>
      </c>
      <c r="O45" s="233">
        <f t="shared" si="49"/>
        <v>0</v>
      </c>
      <c r="P45" s="233">
        <f t="shared" si="49"/>
        <v>0</v>
      </c>
      <c r="Q45" s="233">
        <f t="shared" si="49"/>
        <v>0</v>
      </c>
      <c r="R45" s="233">
        <f t="shared" si="49"/>
        <v>0</v>
      </c>
      <c r="S45" s="233">
        <f t="shared" si="49"/>
        <v>0</v>
      </c>
      <c r="T45" s="233">
        <f t="shared" si="49"/>
        <v>0</v>
      </c>
      <c r="U45" s="233">
        <f t="shared" si="49"/>
        <v>0</v>
      </c>
      <c r="V45" s="233">
        <f t="shared" si="49"/>
        <v>0</v>
      </c>
      <c r="W45" s="233">
        <f t="shared" si="49"/>
        <v>0</v>
      </c>
      <c r="X45" s="233">
        <f t="shared" si="49"/>
        <v>0</v>
      </c>
      <c r="Y45" s="233">
        <f t="shared" si="49"/>
        <v>0</v>
      </c>
      <c r="Z45" s="233">
        <f t="shared" si="49"/>
        <v>0</v>
      </c>
      <c r="AA45" s="233">
        <f t="shared" si="49"/>
        <v>0</v>
      </c>
      <c r="AB45" s="233">
        <f t="shared" si="49"/>
        <v>0</v>
      </c>
      <c r="AC45" s="233">
        <f t="shared" si="49"/>
        <v>0</v>
      </c>
      <c r="AD45" s="233">
        <f t="shared" si="49"/>
        <v>0</v>
      </c>
      <c r="AE45" s="233">
        <f t="shared" si="49"/>
        <v>0</v>
      </c>
      <c r="AF45" s="233">
        <f t="shared" si="49"/>
        <v>0</v>
      </c>
      <c r="AG45" s="233">
        <f t="shared" si="49"/>
        <v>0</v>
      </c>
      <c r="AH45" s="234">
        <f t="shared" si="45"/>
        <v>0</v>
      </c>
      <c r="AJ45" s="158"/>
      <c r="AK45" s="143"/>
      <c r="AQ45" s="276"/>
      <c r="AR45" s="276"/>
    </row>
    <row r="46" spans="2:44" ht="15.75" thickBot="1" x14ac:dyDescent="0.3">
      <c r="B46" s="15"/>
      <c r="C46" s="235">
        <f t="shared" si="42"/>
        <v>5</v>
      </c>
      <c r="D46" s="231">
        <f t="shared" si="43"/>
        <v>0</v>
      </c>
      <c r="E46" s="232"/>
      <c r="F46" s="232"/>
      <c r="G46" s="231">
        <f t="shared" si="46"/>
        <v>0</v>
      </c>
      <c r="H46" s="219"/>
      <c r="I46" s="233">
        <f t="shared" ref="I46:AG46" si="50">IF($H14&gt;=25,$G46,IF(I$41&lt;=$H14,$G46,IF(I$41&lt;=($H14*($AD14+1)),$G46,0)))</f>
        <v>0</v>
      </c>
      <c r="J46" s="233">
        <f t="shared" si="50"/>
        <v>0</v>
      </c>
      <c r="K46" s="233">
        <f t="shared" si="50"/>
        <v>0</v>
      </c>
      <c r="L46" s="233">
        <f t="shared" si="50"/>
        <v>0</v>
      </c>
      <c r="M46" s="233">
        <f t="shared" si="50"/>
        <v>0</v>
      </c>
      <c r="N46" s="233">
        <f t="shared" si="50"/>
        <v>0</v>
      </c>
      <c r="O46" s="233">
        <f t="shared" si="50"/>
        <v>0</v>
      </c>
      <c r="P46" s="233">
        <f t="shared" si="50"/>
        <v>0</v>
      </c>
      <c r="Q46" s="233">
        <f t="shared" si="50"/>
        <v>0</v>
      </c>
      <c r="R46" s="233">
        <f t="shared" si="50"/>
        <v>0</v>
      </c>
      <c r="S46" s="233">
        <f t="shared" si="50"/>
        <v>0</v>
      </c>
      <c r="T46" s="233">
        <f t="shared" si="50"/>
        <v>0</v>
      </c>
      <c r="U46" s="233">
        <f t="shared" si="50"/>
        <v>0</v>
      </c>
      <c r="V46" s="233">
        <f t="shared" si="50"/>
        <v>0</v>
      </c>
      <c r="W46" s="233">
        <f t="shared" si="50"/>
        <v>0</v>
      </c>
      <c r="X46" s="233">
        <f t="shared" si="50"/>
        <v>0</v>
      </c>
      <c r="Y46" s="233">
        <f t="shared" si="50"/>
        <v>0</v>
      </c>
      <c r="Z46" s="233">
        <f t="shared" si="50"/>
        <v>0</v>
      </c>
      <c r="AA46" s="233">
        <f t="shared" si="50"/>
        <v>0</v>
      </c>
      <c r="AB46" s="233">
        <f t="shared" si="50"/>
        <v>0</v>
      </c>
      <c r="AC46" s="233">
        <f t="shared" si="50"/>
        <v>0</v>
      </c>
      <c r="AD46" s="233">
        <f t="shared" si="50"/>
        <v>0</v>
      </c>
      <c r="AE46" s="233">
        <f t="shared" si="50"/>
        <v>0</v>
      </c>
      <c r="AF46" s="233">
        <f t="shared" si="50"/>
        <v>0</v>
      </c>
      <c r="AG46" s="233">
        <f t="shared" si="50"/>
        <v>0</v>
      </c>
      <c r="AH46" s="234">
        <f t="shared" si="45"/>
        <v>0</v>
      </c>
      <c r="AJ46" s="158"/>
      <c r="AK46" s="143"/>
      <c r="AQ46" s="276"/>
      <c r="AR46" s="276"/>
    </row>
    <row r="47" spans="2:44" ht="15.75" thickBot="1" x14ac:dyDescent="0.3">
      <c r="B47" s="15"/>
      <c r="C47" s="235">
        <f t="shared" si="42"/>
        <v>6</v>
      </c>
      <c r="D47" s="231">
        <f t="shared" si="43"/>
        <v>0</v>
      </c>
      <c r="E47" s="236"/>
      <c r="F47" s="236"/>
      <c r="G47" s="231">
        <f t="shared" si="46"/>
        <v>0</v>
      </c>
      <c r="H47" s="221"/>
      <c r="I47" s="233">
        <f t="shared" ref="I47:AG47" si="51">IF($H15&gt;=25,$G47,IF(I$41&lt;=$H15,$G47,IF(I$41&lt;=($H15*($AD15+1)),$G47,0)))</f>
        <v>0</v>
      </c>
      <c r="J47" s="233">
        <f t="shared" si="51"/>
        <v>0</v>
      </c>
      <c r="K47" s="233">
        <f t="shared" si="51"/>
        <v>0</v>
      </c>
      <c r="L47" s="233">
        <f t="shared" si="51"/>
        <v>0</v>
      </c>
      <c r="M47" s="233">
        <f t="shared" si="51"/>
        <v>0</v>
      </c>
      <c r="N47" s="233">
        <f t="shared" si="51"/>
        <v>0</v>
      </c>
      <c r="O47" s="233">
        <f t="shared" si="51"/>
        <v>0</v>
      </c>
      <c r="P47" s="233">
        <f t="shared" si="51"/>
        <v>0</v>
      </c>
      <c r="Q47" s="233">
        <f t="shared" si="51"/>
        <v>0</v>
      </c>
      <c r="R47" s="233">
        <f t="shared" si="51"/>
        <v>0</v>
      </c>
      <c r="S47" s="233">
        <f t="shared" si="51"/>
        <v>0</v>
      </c>
      <c r="T47" s="233">
        <f t="shared" si="51"/>
        <v>0</v>
      </c>
      <c r="U47" s="233">
        <f t="shared" si="51"/>
        <v>0</v>
      </c>
      <c r="V47" s="233">
        <f t="shared" si="51"/>
        <v>0</v>
      </c>
      <c r="W47" s="233">
        <f t="shared" si="51"/>
        <v>0</v>
      </c>
      <c r="X47" s="233">
        <f t="shared" si="51"/>
        <v>0</v>
      </c>
      <c r="Y47" s="233">
        <f t="shared" si="51"/>
        <v>0</v>
      </c>
      <c r="Z47" s="233">
        <f t="shared" si="51"/>
        <v>0</v>
      </c>
      <c r="AA47" s="233">
        <f t="shared" si="51"/>
        <v>0</v>
      </c>
      <c r="AB47" s="233">
        <f t="shared" si="51"/>
        <v>0</v>
      </c>
      <c r="AC47" s="233">
        <f t="shared" si="51"/>
        <v>0</v>
      </c>
      <c r="AD47" s="233">
        <f t="shared" si="51"/>
        <v>0</v>
      </c>
      <c r="AE47" s="233">
        <f t="shared" si="51"/>
        <v>0</v>
      </c>
      <c r="AF47" s="233">
        <f t="shared" si="51"/>
        <v>0</v>
      </c>
      <c r="AG47" s="233">
        <f t="shared" si="51"/>
        <v>0</v>
      </c>
      <c r="AH47" s="234">
        <f t="shared" si="45"/>
        <v>0</v>
      </c>
      <c r="AJ47" s="158"/>
      <c r="AK47" s="143"/>
      <c r="AQ47" s="276"/>
      <c r="AR47" s="276"/>
    </row>
    <row r="48" spans="2:44" ht="15.75" thickBot="1" x14ac:dyDescent="0.3">
      <c r="B48" s="15"/>
      <c r="C48" s="235">
        <f t="shared" si="42"/>
        <v>7</v>
      </c>
      <c r="D48" s="231">
        <f t="shared" si="43"/>
        <v>0</v>
      </c>
      <c r="E48" s="236"/>
      <c r="F48" s="236"/>
      <c r="G48" s="231">
        <f t="shared" si="46"/>
        <v>0</v>
      </c>
      <c r="H48" s="221"/>
      <c r="I48" s="233">
        <f t="shared" ref="I48:AG48" si="52">IF($H16&gt;=25,$G48,IF(I$41&lt;=$H16,$G48,IF(I$41&lt;=($H16*($AD16+1)),$G48,0)))</f>
        <v>0</v>
      </c>
      <c r="J48" s="233">
        <f t="shared" si="52"/>
        <v>0</v>
      </c>
      <c r="K48" s="233">
        <f t="shared" si="52"/>
        <v>0</v>
      </c>
      <c r="L48" s="233">
        <f t="shared" si="52"/>
        <v>0</v>
      </c>
      <c r="M48" s="233">
        <f t="shared" si="52"/>
        <v>0</v>
      </c>
      <c r="N48" s="233">
        <f t="shared" si="52"/>
        <v>0</v>
      </c>
      <c r="O48" s="233">
        <f t="shared" si="52"/>
        <v>0</v>
      </c>
      <c r="P48" s="233">
        <f t="shared" si="52"/>
        <v>0</v>
      </c>
      <c r="Q48" s="233">
        <f t="shared" si="52"/>
        <v>0</v>
      </c>
      <c r="R48" s="233">
        <f t="shared" si="52"/>
        <v>0</v>
      </c>
      <c r="S48" s="233">
        <f t="shared" si="52"/>
        <v>0</v>
      </c>
      <c r="T48" s="233">
        <f t="shared" si="52"/>
        <v>0</v>
      </c>
      <c r="U48" s="233">
        <f t="shared" si="52"/>
        <v>0</v>
      </c>
      <c r="V48" s="233">
        <f t="shared" si="52"/>
        <v>0</v>
      </c>
      <c r="W48" s="233">
        <f t="shared" si="52"/>
        <v>0</v>
      </c>
      <c r="X48" s="233">
        <f t="shared" si="52"/>
        <v>0</v>
      </c>
      <c r="Y48" s="233">
        <f t="shared" si="52"/>
        <v>0</v>
      </c>
      <c r="Z48" s="233">
        <f t="shared" si="52"/>
        <v>0</v>
      </c>
      <c r="AA48" s="233">
        <f t="shared" si="52"/>
        <v>0</v>
      </c>
      <c r="AB48" s="233">
        <f t="shared" si="52"/>
        <v>0</v>
      </c>
      <c r="AC48" s="233">
        <f t="shared" si="52"/>
        <v>0</v>
      </c>
      <c r="AD48" s="233">
        <f t="shared" si="52"/>
        <v>0</v>
      </c>
      <c r="AE48" s="233">
        <f t="shared" si="52"/>
        <v>0</v>
      </c>
      <c r="AF48" s="233">
        <f t="shared" si="52"/>
        <v>0</v>
      </c>
      <c r="AG48" s="233">
        <f t="shared" si="52"/>
        <v>0</v>
      </c>
      <c r="AH48" s="234">
        <f t="shared" si="45"/>
        <v>0</v>
      </c>
      <c r="AJ48" s="158"/>
      <c r="AK48" s="143"/>
      <c r="AQ48" s="276"/>
      <c r="AR48" s="276"/>
    </row>
    <row r="49" spans="2:37" ht="15.75" thickBot="1" x14ac:dyDescent="0.3">
      <c r="B49" s="15"/>
      <c r="C49" s="235">
        <f>C36</f>
        <v>8</v>
      </c>
      <c r="D49" s="231">
        <f t="shared" si="43"/>
        <v>0</v>
      </c>
      <c r="E49" s="236"/>
      <c r="F49" s="236"/>
      <c r="G49" s="231">
        <f t="shared" si="46"/>
        <v>0</v>
      </c>
      <c r="H49" s="221"/>
      <c r="I49" s="233">
        <f t="shared" ref="I49:AG49" si="53">IF($H17&gt;=25,$G49,IF(I$41&lt;=$H17,$G49,IF(I$41&lt;=($H17*($AD17+1)),$G49,0)))</f>
        <v>0</v>
      </c>
      <c r="J49" s="233">
        <f t="shared" si="53"/>
        <v>0</v>
      </c>
      <c r="K49" s="233">
        <f t="shared" si="53"/>
        <v>0</v>
      </c>
      <c r="L49" s="233">
        <f t="shared" si="53"/>
        <v>0</v>
      </c>
      <c r="M49" s="233">
        <f t="shared" si="53"/>
        <v>0</v>
      </c>
      <c r="N49" s="233">
        <f t="shared" si="53"/>
        <v>0</v>
      </c>
      <c r="O49" s="233">
        <f t="shared" si="53"/>
        <v>0</v>
      </c>
      <c r="P49" s="233">
        <f t="shared" si="53"/>
        <v>0</v>
      </c>
      <c r="Q49" s="233">
        <f t="shared" si="53"/>
        <v>0</v>
      </c>
      <c r="R49" s="233">
        <f t="shared" si="53"/>
        <v>0</v>
      </c>
      <c r="S49" s="233">
        <f t="shared" si="53"/>
        <v>0</v>
      </c>
      <c r="T49" s="233">
        <f t="shared" si="53"/>
        <v>0</v>
      </c>
      <c r="U49" s="233">
        <f t="shared" si="53"/>
        <v>0</v>
      </c>
      <c r="V49" s="233">
        <f t="shared" si="53"/>
        <v>0</v>
      </c>
      <c r="W49" s="233">
        <f t="shared" si="53"/>
        <v>0</v>
      </c>
      <c r="X49" s="233">
        <f t="shared" si="53"/>
        <v>0</v>
      </c>
      <c r="Y49" s="233">
        <f t="shared" si="53"/>
        <v>0</v>
      </c>
      <c r="Z49" s="233">
        <f t="shared" si="53"/>
        <v>0</v>
      </c>
      <c r="AA49" s="233">
        <f t="shared" si="53"/>
        <v>0</v>
      </c>
      <c r="AB49" s="233">
        <f t="shared" si="53"/>
        <v>0</v>
      </c>
      <c r="AC49" s="233">
        <f t="shared" si="53"/>
        <v>0</v>
      </c>
      <c r="AD49" s="233">
        <f t="shared" si="53"/>
        <v>0</v>
      </c>
      <c r="AE49" s="233">
        <f t="shared" si="53"/>
        <v>0</v>
      </c>
      <c r="AF49" s="233">
        <f t="shared" si="53"/>
        <v>0</v>
      </c>
      <c r="AG49" s="233">
        <f t="shared" si="53"/>
        <v>0</v>
      </c>
      <c r="AH49" s="234">
        <f t="shared" si="45"/>
        <v>0</v>
      </c>
      <c r="AK49" s="12"/>
    </row>
    <row r="50" spans="2:37" ht="15.75" thickBot="1" x14ac:dyDescent="0.3">
      <c r="B50" s="15"/>
      <c r="C50" s="235">
        <f t="shared" si="42"/>
        <v>9</v>
      </c>
      <c r="D50" s="231">
        <f t="shared" si="43"/>
        <v>0</v>
      </c>
      <c r="E50" s="236"/>
      <c r="F50" s="236"/>
      <c r="G50" s="231">
        <f t="shared" si="46"/>
        <v>0</v>
      </c>
      <c r="H50" s="221"/>
      <c r="I50" s="233">
        <f t="shared" ref="I50:AG50" si="54">IF($H18&gt;=25,$G50,IF(I$41&lt;=$H18,$G50,IF(I$41&lt;=($H18*($AD18+1)),$G50,0)))</f>
        <v>0</v>
      </c>
      <c r="J50" s="233">
        <f t="shared" si="54"/>
        <v>0</v>
      </c>
      <c r="K50" s="233">
        <f t="shared" si="54"/>
        <v>0</v>
      </c>
      <c r="L50" s="233">
        <f t="shared" si="54"/>
        <v>0</v>
      </c>
      <c r="M50" s="233">
        <f t="shared" si="54"/>
        <v>0</v>
      </c>
      <c r="N50" s="233">
        <f t="shared" si="54"/>
        <v>0</v>
      </c>
      <c r="O50" s="233">
        <f t="shared" si="54"/>
        <v>0</v>
      </c>
      <c r="P50" s="233">
        <f t="shared" si="54"/>
        <v>0</v>
      </c>
      <c r="Q50" s="233">
        <f t="shared" si="54"/>
        <v>0</v>
      </c>
      <c r="R50" s="233">
        <f t="shared" si="54"/>
        <v>0</v>
      </c>
      <c r="S50" s="233">
        <f t="shared" si="54"/>
        <v>0</v>
      </c>
      <c r="T50" s="233">
        <f t="shared" si="54"/>
        <v>0</v>
      </c>
      <c r="U50" s="233">
        <f t="shared" si="54"/>
        <v>0</v>
      </c>
      <c r="V50" s="233">
        <f t="shared" si="54"/>
        <v>0</v>
      </c>
      <c r="W50" s="233">
        <f t="shared" si="54"/>
        <v>0</v>
      </c>
      <c r="X50" s="233">
        <f t="shared" si="54"/>
        <v>0</v>
      </c>
      <c r="Y50" s="233">
        <f t="shared" si="54"/>
        <v>0</v>
      </c>
      <c r="Z50" s="233">
        <f t="shared" si="54"/>
        <v>0</v>
      </c>
      <c r="AA50" s="233">
        <f t="shared" si="54"/>
        <v>0</v>
      </c>
      <c r="AB50" s="233">
        <f t="shared" si="54"/>
        <v>0</v>
      </c>
      <c r="AC50" s="233">
        <f t="shared" si="54"/>
        <v>0</v>
      </c>
      <c r="AD50" s="233">
        <f t="shared" si="54"/>
        <v>0</v>
      </c>
      <c r="AE50" s="233">
        <f t="shared" si="54"/>
        <v>0</v>
      </c>
      <c r="AF50" s="233">
        <f t="shared" si="54"/>
        <v>0</v>
      </c>
      <c r="AG50" s="233">
        <f t="shared" si="54"/>
        <v>0</v>
      </c>
      <c r="AH50" s="234">
        <f t="shared" si="45"/>
        <v>0</v>
      </c>
      <c r="AK50" s="12"/>
    </row>
    <row r="51" spans="2:37" ht="17.25" customHeight="1" thickBot="1" x14ac:dyDescent="0.3">
      <c r="B51" s="15"/>
      <c r="C51" s="235">
        <f t="shared" si="42"/>
        <v>10</v>
      </c>
      <c r="D51" s="231">
        <f t="shared" si="43"/>
        <v>0</v>
      </c>
      <c r="E51" s="236"/>
      <c r="F51" s="236"/>
      <c r="G51" s="231">
        <f t="shared" si="46"/>
        <v>0</v>
      </c>
      <c r="H51" s="221"/>
      <c r="I51" s="233">
        <f t="shared" ref="I51:AG51" si="55">IF($H19&gt;=25,$G51,IF(I$41&lt;=$H19,$G51,IF(I$41&lt;=($H19*($AD19+1)),$G51,0)))</f>
        <v>0</v>
      </c>
      <c r="J51" s="233">
        <f t="shared" si="55"/>
        <v>0</v>
      </c>
      <c r="K51" s="233">
        <f t="shared" si="55"/>
        <v>0</v>
      </c>
      <c r="L51" s="233">
        <f t="shared" si="55"/>
        <v>0</v>
      </c>
      <c r="M51" s="233">
        <f t="shared" si="55"/>
        <v>0</v>
      </c>
      <c r="N51" s="233">
        <f t="shared" si="55"/>
        <v>0</v>
      </c>
      <c r="O51" s="233">
        <f t="shared" si="55"/>
        <v>0</v>
      </c>
      <c r="P51" s="233">
        <f t="shared" si="55"/>
        <v>0</v>
      </c>
      <c r="Q51" s="233">
        <f t="shared" si="55"/>
        <v>0</v>
      </c>
      <c r="R51" s="233">
        <f t="shared" si="55"/>
        <v>0</v>
      </c>
      <c r="S51" s="233">
        <f t="shared" si="55"/>
        <v>0</v>
      </c>
      <c r="T51" s="233">
        <f t="shared" si="55"/>
        <v>0</v>
      </c>
      <c r="U51" s="233">
        <f t="shared" si="55"/>
        <v>0</v>
      </c>
      <c r="V51" s="233">
        <f t="shared" si="55"/>
        <v>0</v>
      </c>
      <c r="W51" s="233">
        <f t="shared" si="55"/>
        <v>0</v>
      </c>
      <c r="X51" s="233">
        <f t="shared" si="55"/>
        <v>0</v>
      </c>
      <c r="Y51" s="233">
        <f t="shared" si="55"/>
        <v>0</v>
      </c>
      <c r="Z51" s="233">
        <f t="shared" si="55"/>
        <v>0</v>
      </c>
      <c r="AA51" s="233">
        <f t="shared" si="55"/>
        <v>0</v>
      </c>
      <c r="AB51" s="233">
        <f t="shared" si="55"/>
        <v>0</v>
      </c>
      <c r="AC51" s="233">
        <f t="shared" si="55"/>
        <v>0</v>
      </c>
      <c r="AD51" s="233">
        <f t="shared" si="55"/>
        <v>0</v>
      </c>
      <c r="AE51" s="233">
        <f t="shared" si="55"/>
        <v>0</v>
      </c>
      <c r="AF51" s="233">
        <f t="shared" si="55"/>
        <v>0</v>
      </c>
      <c r="AG51" s="233">
        <f t="shared" si="55"/>
        <v>0</v>
      </c>
      <c r="AH51" s="237">
        <f>SUM(O51:AG51)</f>
        <v>0</v>
      </c>
      <c r="AK51" s="12"/>
    </row>
    <row r="52" spans="2:37" ht="15.75" thickBot="1" x14ac:dyDescent="0.3">
      <c r="B52" s="15"/>
      <c r="C52" s="238"/>
      <c r="D52" s="232"/>
      <c r="E52" s="232"/>
      <c r="F52" s="232"/>
      <c r="G52" s="219"/>
      <c r="H52" s="223" t="s">
        <v>67</v>
      </c>
      <c r="I52" s="225">
        <f t="shared" ref="I52:AG52" si="56">SUM(I42:I51)</f>
        <v>0</v>
      </c>
      <c r="J52" s="225">
        <f t="shared" si="56"/>
        <v>0</v>
      </c>
      <c r="K52" s="225">
        <f t="shared" si="56"/>
        <v>0</v>
      </c>
      <c r="L52" s="225">
        <f t="shared" si="56"/>
        <v>0</v>
      </c>
      <c r="M52" s="225">
        <f t="shared" si="56"/>
        <v>0</v>
      </c>
      <c r="N52" s="225">
        <f t="shared" si="56"/>
        <v>0</v>
      </c>
      <c r="O52" s="225">
        <f t="shared" si="56"/>
        <v>0</v>
      </c>
      <c r="P52" s="225">
        <f t="shared" si="56"/>
        <v>0</v>
      </c>
      <c r="Q52" s="225">
        <f t="shared" si="56"/>
        <v>0</v>
      </c>
      <c r="R52" s="225">
        <f t="shared" si="56"/>
        <v>0</v>
      </c>
      <c r="S52" s="225">
        <f t="shared" si="56"/>
        <v>0</v>
      </c>
      <c r="T52" s="225">
        <f t="shared" si="56"/>
        <v>0</v>
      </c>
      <c r="U52" s="225">
        <f t="shared" si="56"/>
        <v>0</v>
      </c>
      <c r="V52" s="225">
        <f t="shared" si="56"/>
        <v>0</v>
      </c>
      <c r="W52" s="225">
        <f t="shared" si="56"/>
        <v>0</v>
      </c>
      <c r="X52" s="225">
        <f t="shared" si="56"/>
        <v>0</v>
      </c>
      <c r="Y52" s="225">
        <f t="shared" si="56"/>
        <v>0</v>
      </c>
      <c r="Z52" s="225">
        <f t="shared" si="56"/>
        <v>0</v>
      </c>
      <c r="AA52" s="225">
        <f t="shared" si="56"/>
        <v>0</v>
      </c>
      <c r="AB52" s="225">
        <f t="shared" si="56"/>
        <v>0</v>
      </c>
      <c r="AC52" s="225">
        <f t="shared" si="56"/>
        <v>0</v>
      </c>
      <c r="AD52" s="225">
        <f t="shared" si="56"/>
        <v>0</v>
      </c>
      <c r="AE52" s="225">
        <f t="shared" si="56"/>
        <v>0</v>
      </c>
      <c r="AF52" s="225">
        <f t="shared" si="56"/>
        <v>0</v>
      </c>
      <c r="AG52" s="225">
        <f t="shared" si="56"/>
        <v>0</v>
      </c>
      <c r="AH52" s="239">
        <f>SUM(AH42:AH51)</f>
        <v>0</v>
      </c>
      <c r="AK52" s="12"/>
    </row>
    <row r="53" spans="2:37" ht="24.75" customHeight="1" thickBot="1" x14ac:dyDescent="0.3">
      <c r="B53" s="15"/>
      <c r="C53" s="240"/>
      <c r="D53" s="241"/>
      <c r="E53" s="241"/>
      <c r="F53" s="241"/>
      <c r="G53" s="24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2"/>
      <c r="V53" s="243"/>
      <c r="W53" s="243"/>
      <c r="X53" s="243"/>
      <c r="Y53" s="243"/>
      <c r="Z53" s="243"/>
      <c r="AA53" s="243"/>
      <c r="AB53" s="243"/>
      <c r="AC53" s="243"/>
      <c r="AD53" s="243"/>
      <c r="AE53" s="243"/>
      <c r="AF53" s="243"/>
      <c r="AG53" s="243"/>
      <c r="AH53" s="244"/>
      <c r="AJ53" s="158"/>
      <c r="AK53" s="12"/>
    </row>
    <row r="54" spans="2:37" ht="24.75" customHeight="1" x14ac:dyDescent="0.25">
      <c r="B54" s="15"/>
      <c r="C54" s="245"/>
      <c r="D54" s="245"/>
      <c r="E54" s="245"/>
      <c r="F54" s="245"/>
      <c r="G54" s="245"/>
      <c r="H54" s="245"/>
      <c r="I54" s="245"/>
      <c r="J54" s="245"/>
      <c r="K54" s="245"/>
      <c r="L54" s="245"/>
      <c r="M54" s="245"/>
      <c r="N54" s="245"/>
      <c r="O54" s="245"/>
      <c r="P54" s="245"/>
      <c r="Q54" s="245"/>
      <c r="R54" s="245"/>
      <c r="S54" s="245"/>
      <c r="T54" s="245"/>
      <c r="U54" s="245"/>
      <c r="V54" s="216"/>
      <c r="W54" s="216"/>
      <c r="X54" s="216"/>
      <c r="Y54" s="216"/>
      <c r="Z54" s="216"/>
      <c r="AA54" s="216"/>
      <c r="AB54" s="216"/>
      <c r="AC54" s="216"/>
      <c r="AD54" s="216"/>
      <c r="AE54" s="216"/>
      <c r="AF54" s="216"/>
      <c r="AG54" s="216"/>
      <c r="AH54" s="216"/>
      <c r="AJ54" s="158"/>
      <c r="AK54" s="12"/>
    </row>
    <row r="55" spans="2:37" x14ac:dyDescent="0.25">
      <c r="B55" s="15"/>
      <c r="C55" s="34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J55" s="158"/>
      <c r="AK55" s="12"/>
    </row>
    <row r="56" spans="2:37" x14ac:dyDescent="0.25">
      <c r="B56" s="15"/>
      <c r="C56" s="34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J56" s="158"/>
      <c r="AK56" s="12"/>
    </row>
    <row r="57" spans="2:37" ht="15.75" thickBot="1" x14ac:dyDescent="0.3">
      <c r="B57" s="246"/>
      <c r="C57" s="247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4"/>
    </row>
    <row r="58" spans="2:37" x14ac:dyDescent="0.25">
      <c r="AA58" s="3"/>
      <c r="AB58" s="3"/>
      <c r="AC58" s="3"/>
      <c r="AD58" s="3"/>
      <c r="AJ58" s="158"/>
    </row>
    <row r="59" spans="2:37" x14ac:dyDescent="0.25">
      <c r="AA59" s="3"/>
      <c r="AB59" s="3"/>
      <c r="AC59" s="3"/>
      <c r="AD59" s="3"/>
      <c r="AJ59" s="158"/>
    </row>
    <row r="60" spans="2:37" x14ac:dyDescent="0.25">
      <c r="AJ60" s="158"/>
    </row>
    <row r="61" spans="2:37" x14ac:dyDescent="0.25">
      <c r="AJ61" s="158"/>
    </row>
    <row r="62" spans="2:37" x14ac:dyDescent="0.25">
      <c r="AJ62" s="158"/>
    </row>
    <row r="63" spans="2:37" x14ac:dyDescent="0.25">
      <c r="AJ63" s="158"/>
    </row>
    <row r="64" spans="2:37" x14ac:dyDescent="0.25">
      <c r="AJ64" s="158"/>
    </row>
    <row r="65" spans="36:36" x14ac:dyDescent="0.25">
      <c r="AJ65" s="158"/>
    </row>
    <row r="66" spans="36:36" x14ac:dyDescent="0.25">
      <c r="AJ66" s="158"/>
    </row>
    <row r="67" spans="36:36" x14ac:dyDescent="0.25">
      <c r="AJ67" s="158"/>
    </row>
    <row r="68" spans="36:36" x14ac:dyDescent="0.25">
      <c r="AJ68" s="158"/>
    </row>
    <row r="69" spans="36:36" x14ac:dyDescent="0.25">
      <c r="AJ69" s="158"/>
    </row>
    <row r="70" spans="36:36" x14ac:dyDescent="0.25">
      <c r="AJ70" s="158"/>
    </row>
    <row r="71" spans="36:36" x14ac:dyDescent="0.25">
      <c r="AJ71" s="158"/>
    </row>
    <row r="72" spans="36:36" x14ac:dyDescent="0.25">
      <c r="AJ72" s="158"/>
    </row>
    <row r="73" spans="36:36" x14ac:dyDescent="0.25">
      <c r="AJ73" s="158"/>
    </row>
    <row r="74" spans="36:36" x14ac:dyDescent="0.25">
      <c r="AJ74" s="158"/>
    </row>
    <row r="75" spans="36:36" x14ac:dyDescent="0.25">
      <c r="AJ75" s="158"/>
    </row>
    <row r="76" spans="36:36" x14ac:dyDescent="0.25">
      <c r="AJ76" s="158"/>
    </row>
    <row r="77" spans="36:36" x14ac:dyDescent="0.25">
      <c r="AJ77" s="158"/>
    </row>
    <row r="78" spans="36:36" x14ac:dyDescent="0.25">
      <c r="AJ78" s="158"/>
    </row>
    <row r="79" spans="36:36" x14ac:dyDescent="0.25">
      <c r="AJ79" s="158"/>
    </row>
    <row r="80" spans="36:36" x14ac:dyDescent="0.25">
      <c r="AJ80" s="158"/>
    </row>
    <row r="81" spans="36:36" x14ac:dyDescent="0.25">
      <c r="AJ81" s="158"/>
    </row>
    <row r="82" spans="36:36" x14ac:dyDescent="0.25">
      <c r="AJ82" s="158"/>
    </row>
    <row r="83" spans="36:36" x14ac:dyDescent="0.25">
      <c r="AJ83" s="158"/>
    </row>
    <row r="84" spans="36:36" x14ac:dyDescent="0.25">
      <c r="AJ84" s="158"/>
    </row>
    <row r="85" spans="36:36" x14ac:dyDescent="0.25">
      <c r="AJ85" s="158"/>
    </row>
    <row r="86" spans="36:36" x14ac:dyDescent="0.25">
      <c r="AJ86" s="158"/>
    </row>
    <row r="87" spans="36:36" x14ac:dyDescent="0.25">
      <c r="AJ87" s="158"/>
    </row>
    <row r="88" spans="36:36" x14ac:dyDescent="0.25">
      <c r="AJ88" s="158"/>
    </row>
    <row r="89" spans="36:36" x14ac:dyDescent="0.25">
      <c r="AJ89" s="158"/>
    </row>
    <row r="90" spans="36:36" x14ac:dyDescent="0.25">
      <c r="AJ90" s="158"/>
    </row>
    <row r="91" spans="36:36" x14ac:dyDescent="0.25">
      <c r="AJ91" s="158"/>
    </row>
    <row r="93" spans="36:36" x14ac:dyDescent="0.25">
      <c r="AJ93" s="158"/>
    </row>
    <row r="95" spans="36:36" x14ac:dyDescent="0.25">
      <c r="AJ95" s="158"/>
    </row>
    <row r="97" spans="36:36" x14ac:dyDescent="0.25">
      <c r="AJ97" s="158"/>
    </row>
    <row r="99" spans="36:36" x14ac:dyDescent="0.25">
      <c r="AJ99" s="158"/>
    </row>
    <row r="101" spans="36:36" x14ac:dyDescent="0.25">
      <c r="AJ101" s="158"/>
    </row>
    <row r="103" spans="36:36" x14ac:dyDescent="0.25">
      <c r="AJ103" s="158"/>
    </row>
    <row r="105" spans="36:36" x14ac:dyDescent="0.25">
      <c r="AJ105" s="158"/>
    </row>
    <row r="106" spans="36:36" x14ac:dyDescent="0.25">
      <c r="AJ106" s="3">
        <v>76</v>
      </c>
    </row>
    <row r="107" spans="36:36" x14ac:dyDescent="0.25">
      <c r="AJ107" s="158">
        <v>77</v>
      </c>
    </row>
    <row r="108" spans="36:36" x14ac:dyDescent="0.25">
      <c r="AJ108" s="3">
        <v>78</v>
      </c>
    </row>
  </sheetData>
  <sheetProtection algorithmName="SHA-512" hashValue="GnMZuCH4ZDqLP1HGhlaXcXrRJhfrAIswjRkgUxJbDYjF98pvXbcFC/l3BaB3U/eJFNdSUyqOUEeocVYjhdLczQ==" saltValue="tXSvqw+x8DvGEnzfrsjjAg==" spinCount="100000" sheet="1" objects="1" scenarios="1" insertRows="0"/>
  <protectedRanges>
    <protectedRange sqref="D10:M19 Q10:U19 AB10:AD19 AF10:AG19" name="Folha6"/>
  </protectedRanges>
  <mergeCells count="16">
    <mergeCell ref="AF6:AI6"/>
    <mergeCell ref="G28:H28"/>
    <mergeCell ref="G41:H41"/>
    <mergeCell ref="C23:D23"/>
    <mergeCell ref="I26:AH26"/>
    <mergeCell ref="I27:AG27"/>
    <mergeCell ref="Q6:AE6"/>
    <mergeCell ref="Q7:V7"/>
    <mergeCell ref="Y7:Z7"/>
    <mergeCell ref="C22:D22"/>
    <mergeCell ref="C3:E3"/>
    <mergeCell ref="C4:H4"/>
    <mergeCell ref="C5:E5"/>
    <mergeCell ref="C9:D9"/>
    <mergeCell ref="I7:N7"/>
    <mergeCell ref="I6:P6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'Fatores de conversão'!$N$2:$N$3</xm:f>
          </x14:formula1>
          <xm:sqref>E10:E19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108"/>
  <sheetViews>
    <sheetView showGridLines="0" topLeftCell="Y1" zoomScaleNormal="100" workbookViewId="0">
      <selection activeCell="AH7" sqref="AH7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43.5703125" style="3" bestFit="1" customWidth="1"/>
    <col min="5" max="5" width="21.7109375" style="3" customWidth="1"/>
    <col min="6" max="6" width="91" style="3" customWidth="1"/>
    <col min="7" max="28" width="13.5703125" style="3" customWidth="1"/>
    <col min="29" max="30" width="13.5703125" style="4" customWidth="1"/>
    <col min="31" max="32" width="13.5703125" style="3" customWidth="1"/>
    <col min="33" max="33" width="15.7109375" style="3" bestFit="1" customWidth="1"/>
    <col min="34" max="34" width="20.5703125" style="3" customWidth="1"/>
    <col min="35" max="35" width="12.85546875" style="3" customWidth="1"/>
    <col min="36" max="36" width="9.140625" style="3"/>
    <col min="37" max="37" width="11.85546875" style="3" customWidth="1"/>
    <col min="38" max="40" width="9.140625" style="3"/>
    <col min="41" max="41" width="18.5703125" style="3" customWidth="1"/>
    <col min="42" max="42" width="25.7109375" style="3" customWidth="1"/>
    <col min="43" max="46" width="18.5703125" style="3" customWidth="1"/>
    <col min="47" max="50" width="11.28515625" style="3" customWidth="1"/>
    <col min="51" max="16384" width="9.140625" style="3"/>
  </cols>
  <sheetData>
    <row r="1" spans="2:53" ht="15.75" thickBot="1" x14ac:dyDescent="0.3"/>
    <row r="2" spans="2:53" x14ac:dyDescent="0.25">
      <c r="B2" s="136"/>
      <c r="C2" s="13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138"/>
      <c r="AD2" s="138"/>
      <c r="AE2" s="7"/>
      <c r="AF2" s="7"/>
      <c r="AG2" s="7"/>
      <c r="AH2" s="7"/>
      <c r="AI2" s="7"/>
      <c r="AJ2" s="7"/>
      <c r="AK2" s="8"/>
    </row>
    <row r="3" spans="2:53" ht="21" x14ac:dyDescent="0.25">
      <c r="B3" s="15"/>
      <c r="C3" s="633" t="s">
        <v>44</v>
      </c>
      <c r="D3" s="633"/>
      <c r="E3" s="633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K3" s="12"/>
    </row>
    <row r="4" spans="2:53" ht="50.25" customHeight="1" x14ac:dyDescent="0.25">
      <c r="B4" s="15"/>
      <c r="C4" s="634" t="s">
        <v>184</v>
      </c>
      <c r="D4" s="634"/>
      <c r="E4" s="634"/>
      <c r="F4" s="634"/>
      <c r="G4" s="634"/>
      <c r="H4" s="634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86"/>
      <c r="AD4" s="86"/>
      <c r="AE4" s="11"/>
      <c r="AF4" s="11"/>
      <c r="AG4" s="11"/>
      <c r="AH4" s="11"/>
      <c r="AK4" s="12"/>
    </row>
    <row r="5" spans="2:53" ht="38.25" customHeight="1" thickBot="1" x14ac:dyDescent="0.3">
      <c r="B5" s="15"/>
      <c r="C5" s="635" t="s">
        <v>46</v>
      </c>
      <c r="D5" s="635"/>
      <c r="E5" s="635"/>
      <c r="F5" s="139"/>
      <c r="G5" s="139"/>
      <c r="H5" s="139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K5" s="12"/>
      <c r="AO5" s="11"/>
      <c r="AP5" s="11"/>
      <c r="AQ5" s="11"/>
      <c r="AR5" s="11"/>
      <c r="AS5" s="11"/>
      <c r="AT5" s="11"/>
    </row>
    <row r="6" spans="2:53" s="144" customFormat="1" ht="15.75" thickBot="1" x14ac:dyDescent="0.3">
      <c r="B6" s="140"/>
      <c r="C6" s="141"/>
      <c r="D6" s="142"/>
      <c r="E6" s="142"/>
      <c r="F6" s="142"/>
      <c r="G6" s="142"/>
      <c r="H6" s="142"/>
      <c r="I6" s="612" t="s">
        <v>16</v>
      </c>
      <c r="J6" s="613"/>
      <c r="K6" s="613"/>
      <c r="L6" s="613"/>
      <c r="M6" s="613"/>
      <c r="N6" s="613"/>
      <c r="O6" s="613"/>
      <c r="P6" s="614"/>
      <c r="Q6" s="612" t="s">
        <v>19</v>
      </c>
      <c r="R6" s="613"/>
      <c r="S6" s="613"/>
      <c r="T6" s="613"/>
      <c r="U6" s="613"/>
      <c r="V6" s="613"/>
      <c r="W6" s="613"/>
      <c r="X6" s="613"/>
      <c r="Y6" s="613"/>
      <c r="Z6" s="613"/>
      <c r="AA6" s="613"/>
      <c r="AB6" s="613"/>
      <c r="AC6" s="613"/>
      <c r="AD6" s="613"/>
      <c r="AE6" s="614"/>
      <c r="AF6" s="612" t="s">
        <v>0</v>
      </c>
      <c r="AG6" s="613"/>
      <c r="AH6" s="613"/>
      <c r="AI6" s="613"/>
      <c r="AJ6" s="614"/>
      <c r="AK6" s="12"/>
      <c r="AL6" s="142"/>
      <c r="AM6" s="142"/>
      <c r="AN6" s="276"/>
      <c r="AO6" s="276"/>
      <c r="AP6" s="276"/>
      <c r="AQ6" s="276"/>
      <c r="AR6" s="276"/>
      <c r="AV6" s="142"/>
      <c r="AW6" s="142"/>
      <c r="AX6" s="142"/>
      <c r="AY6" s="142"/>
      <c r="AZ6" s="142"/>
      <c r="BA6" s="142"/>
    </row>
    <row r="7" spans="2:53" s="158" customFormat="1" ht="51.75" customHeight="1" thickBot="1" x14ac:dyDescent="0.3">
      <c r="B7" s="145"/>
      <c r="C7" s="146"/>
      <c r="D7" s="147"/>
      <c r="E7" s="147"/>
      <c r="F7" s="147"/>
      <c r="G7" s="148" t="s">
        <v>181</v>
      </c>
      <c r="H7" s="149" t="s">
        <v>18</v>
      </c>
      <c r="I7" s="623" t="s">
        <v>244</v>
      </c>
      <c r="J7" s="624"/>
      <c r="K7" s="624"/>
      <c r="L7" s="624"/>
      <c r="M7" s="624"/>
      <c r="N7" s="624"/>
      <c r="O7" s="150" t="s">
        <v>284</v>
      </c>
      <c r="P7" s="151" t="s">
        <v>248</v>
      </c>
      <c r="Q7" s="623" t="s">
        <v>253</v>
      </c>
      <c r="R7" s="624"/>
      <c r="S7" s="624"/>
      <c r="T7" s="624"/>
      <c r="U7" s="624"/>
      <c r="V7" s="624"/>
      <c r="W7" s="151" t="s">
        <v>161</v>
      </c>
      <c r="X7" s="152" t="s">
        <v>2</v>
      </c>
      <c r="Y7" s="625" t="s">
        <v>3</v>
      </c>
      <c r="Z7" s="625"/>
      <c r="AA7" s="152" t="s">
        <v>255</v>
      </c>
      <c r="AB7" s="153" t="s">
        <v>256</v>
      </c>
      <c r="AC7" s="154" t="s">
        <v>162</v>
      </c>
      <c r="AD7" s="155" t="s">
        <v>260</v>
      </c>
      <c r="AE7" s="156" t="s">
        <v>261</v>
      </c>
      <c r="AF7" s="157" t="s">
        <v>267</v>
      </c>
      <c r="AG7" s="278" t="s">
        <v>193</v>
      </c>
      <c r="AH7" s="562" t="s">
        <v>358</v>
      </c>
      <c r="AI7" s="152" t="s">
        <v>171</v>
      </c>
      <c r="AJ7" s="156" t="s">
        <v>1</v>
      </c>
      <c r="AK7" s="12"/>
      <c r="AL7" s="147"/>
      <c r="AM7" s="147"/>
      <c r="AN7" s="276"/>
      <c r="AO7" s="276"/>
      <c r="AP7" s="276"/>
      <c r="AQ7" s="276"/>
      <c r="AR7" s="276"/>
      <c r="AV7" s="147"/>
      <c r="AW7" s="147"/>
      <c r="AX7" s="147"/>
      <c r="AY7" s="147"/>
      <c r="AZ7" s="147"/>
      <c r="BA7" s="147"/>
    </row>
    <row r="8" spans="2:53" s="158" customFormat="1" ht="63" customHeight="1" x14ac:dyDescent="0.25">
      <c r="B8" s="145"/>
      <c r="C8" s="159" t="s">
        <v>12</v>
      </c>
      <c r="D8" s="160" t="s">
        <v>13</v>
      </c>
      <c r="E8" s="161" t="s">
        <v>336</v>
      </c>
      <c r="F8" s="160" t="s">
        <v>48</v>
      </c>
      <c r="G8" s="162" t="s">
        <v>182</v>
      </c>
      <c r="H8" s="163" t="s">
        <v>175</v>
      </c>
      <c r="I8" s="164" t="str">
        <f>'1. Identificação Ben. Oper.'!D34</f>
        <v>Energia Elétrica</v>
      </c>
      <c r="J8" s="165" t="str">
        <f>IF('1. Identificação Ben. Oper.'!E34="","",'1. Identificação Ben. Oper.'!E34)</f>
        <v/>
      </c>
      <c r="K8" s="165" t="str">
        <f>IF('1. Identificação Ben. Oper.'!F34="","",'1. Identificação Ben. Oper.'!F34)</f>
        <v/>
      </c>
      <c r="L8" s="165" t="str">
        <f>IF('1. Identificação Ben. Oper.'!G34="","",'1. Identificação Ben. Oper.'!G34)</f>
        <v/>
      </c>
      <c r="M8" s="165" t="str">
        <f>IF('1. Identificação Ben. Oper.'!H34="","",'1. Identificação Ben. Oper.'!H34)</f>
        <v/>
      </c>
      <c r="N8" s="165" t="s">
        <v>109</v>
      </c>
      <c r="O8" s="165" t="s">
        <v>4</v>
      </c>
      <c r="P8" s="166" t="s">
        <v>5</v>
      </c>
      <c r="Q8" s="164" t="str">
        <f t="shared" ref="Q8:V8" si="0">+I8</f>
        <v>Energia Elétrica</v>
      </c>
      <c r="R8" s="165" t="str">
        <f t="shared" si="0"/>
        <v/>
      </c>
      <c r="S8" s="165" t="str">
        <f t="shared" si="0"/>
        <v/>
      </c>
      <c r="T8" s="165" t="str">
        <f t="shared" si="0"/>
        <v/>
      </c>
      <c r="U8" s="165" t="str">
        <f t="shared" si="0"/>
        <v/>
      </c>
      <c r="V8" s="165" t="str">
        <f t="shared" si="0"/>
        <v>Total</v>
      </c>
      <c r="W8" s="166" t="s">
        <v>5</v>
      </c>
      <c r="X8" s="166" t="s">
        <v>6</v>
      </c>
      <c r="Y8" s="166" t="s">
        <v>254</v>
      </c>
      <c r="Z8" s="166" t="s">
        <v>4</v>
      </c>
      <c r="AA8" s="166" t="s">
        <v>7</v>
      </c>
      <c r="AB8" s="162" t="s">
        <v>5</v>
      </c>
      <c r="AC8" s="162" t="s">
        <v>146</v>
      </c>
      <c r="AD8" s="167" t="s">
        <v>259</v>
      </c>
      <c r="AE8" s="168" t="s">
        <v>163</v>
      </c>
      <c r="AF8" s="160" t="s">
        <v>146</v>
      </c>
      <c r="AG8" s="170" t="s">
        <v>146</v>
      </c>
      <c r="AH8" s="166" t="s">
        <v>146</v>
      </c>
      <c r="AI8" s="166" t="s">
        <v>146</v>
      </c>
      <c r="AJ8" s="168" t="s">
        <v>17</v>
      </c>
      <c r="AK8" s="12"/>
      <c r="AL8" s="147"/>
      <c r="AM8" s="147"/>
      <c r="AN8" s="276"/>
      <c r="AO8" s="276"/>
      <c r="AP8" s="276"/>
      <c r="AQ8" s="276"/>
      <c r="AR8" s="276"/>
      <c r="AV8" s="147"/>
      <c r="AW8" s="87"/>
      <c r="AX8" s="147"/>
      <c r="AY8" s="147"/>
      <c r="AZ8" s="147"/>
      <c r="BA8" s="147"/>
    </row>
    <row r="9" spans="2:53" s="158" customFormat="1" ht="36.75" customHeight="1" x14ac:dyDescent="0.25">
      <c r="B9" s="145"/>
      <c r="C9" s="628" t="s">
        <v>61</v>
      </c>
      <c r="D9" s="629"/>
      <c r="E9" s="171"/>
      <c r="F9" s="171"/>
      <c r="G9" s="171"/>
      <c r="H9" s="171"/>
      <c r="I9" s="171"/>
      <c r="J9" s="171"/>
      <c r="K9" s="171"/>
      <c r="L9" s="171"/>
      <c r="M9" s="171"/>
      <c r="N9" s="171"/>
      <c r="O9" s="171"/>
      <c r="P9" s="171"/>
      <c r="Q9" s="172"/>
      <c r="R9" s="171"/>
      <c r="S9" s="171"/>
      <c r="T9" s="171"/>
      <c r="U9" s="171"/>
      <c r="V9" s="171"/>
      <c r="W9" s="171"/>
      <c r="X9" s="171"/>
      <c r="Y9" s="171"/>
      <c r="Z9" s="171"/>
      <c r="AA9" s="171"/>
      <c r="AB9" s="171"/>
      <c r="AC9" s="171"/>
      <c r="AD9" s="171"/>
      <c r="AE9" s="173"/>
      <c r="AF9" s="171"/>
      <c r="AG9" s="171"/>
      <c r="AH9" s="171"/>
      <c r="AI9" s="171"/>
      <c r="AJ9" s="173"/>
      <c r="AK9" s="12"/>
      <c r="AL9" s="147"/>
      <c r="AM9" s="147"/>
      <c r="AN9" s="276"/>
      <c r="AO9" s="276"/>
      <c r="AP9" s="276"/>
      <c r="AQ9" s="276"/>
      <c r="AR9" s="276"/>
      <c r="AV9" s="90"/>
      <c r="AW9" s="87"/>
      <c r="AX9" s="147"/>
      <c r="AY9" s="147"/>
      <c r="AZ9" s="147"/>
      <c r="BA9" s="147"/>
    </row>
    <row r="10" spans="2:53" ht="30" customHeight="1" x14ac:dyDescent="0.25">
      <c r="B10" s="15"/>
      <c r="C10" s="288">
        <v>1</v>
      </c>
      <c r="D10" s="289" t="s">
        <v>219</v>
      </c>
      <c r="E10" s="290"/>
      <c r="F10" s="291" t="s">
        <v>71</v>
      </c>
      <c r="G10" s="292"/>
      <c r="H10" s="176" t="str">
        <f>IF(F10="","",IF(G10="","",VLOOKUP(F10,'Valores-Padrão'!$C$13:$F$15,4,FALSE)))</f>
        <v/>
      </c>
      <c r="I10" s="293"/>
      <c r="J10" s="293"/>
      <c r="K10" s="293"/>
      <c r="L10" s="293"/>
      <c r="M10" s="293"/>
      <c r="N10" s="177">
        <f>+SUM(I10:M10)</f>
        <v>0</v>
      </c>
      <c r="O10" s="178">
        <f>+VLOOKUP($I$8,'Fatores de conversão'!$A$5:$I$13,6,FALSE)*I10+VLOOKUP($J$8,'Fatores de conversão'!$A$5:$I$13,6,FALSE)*J10+VLOOKUP($K$8,'Fatores de conversão'!$A$5:$I$13,6,FALSE)*K10+VLOOKUP($L$8,'Fatores de conversão'!$A$5:$I$13,6,FALSE)*L10+VLOOKUP($M$8,'Fatores de conversão'!$A$5:$I$13,6,FALSE)*M10</f>
        <v>0</v>
      </c>
      <c r="P10" s="179">
        <f>+SUMPRODUCT('1. Identificação Ben. Oper.'!$D$38:$H$38,I10:M10)</f>
        <v>0</v>
      </c>
      <c r="Q10" s="126"/>
      <c r="R10" s="127"/>
      <c r="S10" s="127"/>
      <c r="T10" s="127"/>
      <c r="U10" s="127"/>
      <c r="V10" s="177">
        <f>+SUM(Q10:U10)</f>
        <v>0</v>
      </c>
      <c r="W10" s="179">
        <f>+SUMPRODUCT('1. Identificação Ben. Oper.'!$D$38:$H$38,Q10:U10)</f>
        <v>0</v>
      </c>
      <c r="X10" s="180">
        <f>IF(N10=0,0,V10/N10)</f>
        <v>0</v>
      </c>
      <c r="Y10" s="181">
        <f>+VLOOKUP($Q$8,'Fatores de conversão'!$A$5:$I$13,3,FALSE)*Q10+VLOOKUP($R$8,'Fatores de conversão'!$A$5:$I$13,3,FALSE)*R10+VLOOKUP($S$8,'Fatores de conversão'!$A$5:$I$13,3,FALSE)*S10+VLOOKUP($T$8,'Fatores de conversão'!$A$5:$I$13,3,FALSE)*T10+VLOOKUP($U$8,'Fatores de conversão'!$A$5:$I$13,3,FALSE)*U10</f>
        <v>0</v>
      </c>
      <c r="Z10" s="181">
        <f>+VLOOKUP($Q$8,'Fatores de conversão'!$A$5:$I$13,6,FALSE)*Q10+VLOOKUP($R$8,'Fatores de conversão'!$A$5:$I$13,6,FALSE)*R10+VLOOKUP($S$8,'Fatores de conversão'!$A$5:$I$13,6,FALSE)*S10+VLOOKUP($T$8,'Fatores de conversão'!$A$5:$I$13,6,FALSE)*T10+VLOOKUP($U$8,'Fatores de conversão'!$A$5:$I$13,6,FALSE)*U10</f>
        <v>0</v>
      </c>
      <c r="AA10" s="181">
        <f>(VLOOKUP($Q$8,'Fatores de conversão'!$A$5:$I$13,9,FALSE)*Q10+VLOOKUP($R$8,'Fatores de conversão'!$A$5:$I$13,9,FALSE)*R10+VLOOKUP($S$8,'Fatores de conversão'!$A$5:$I$13,9,FALSE)*S10+VLOOKUP($T$8,'Fatores de conversão'!$A$5:$I$13,9,FALSE)*T10+VLOOKUP($U$8,'Fatores de conversão'!$A$5:$I$13,9,FALSE)*U10)/1000</f>
        <v>0</v>
      </c>
      <c r="AB10" s="30"/>
      <c r="AC10" s="30"/>
      <c r="AD10" s="130"/>
      <c r="AE10" s="182">
        <f>IF(OR(AC10="",AC10=0),0,IF(OR(AD10="",AD10=0),0,H10+1))</f>
        <v>0</v>
      </c>
      <c r="AF10" s="294"/>
      <c r="AG10" s="295"/>
      <c r="AH10" s="179" t="str">
        <f>IF(G10="","",VLOOKUP(G10,'Valores-Padrão'!$D$13:$E$15,2,FALSE))</f>
        <v/>
      </c>
      <c r="AI10" s="179">
        <f>IF(AF10="",0,IF(AF10&lt;AH10,AF10+AG10,(AH10+(AG10/AF10)*AH10)))</f>
        <v>0</v>
      </c>
      <c r="AJ10" s="183">
        <f>IF(W10=0,0,(AF10+AG10)/W10)</f>
        <v>0</v>
      </c>
      <c r="AK10" s="12"/>
      <c r="AL10" s="11"/>
      <c r="AM10" s="11"/>
      <c r="AN10" s="276"/>
      <c r="AO10" s="276"/>
      <c r="AP10" s="276"/>
      <c r="AQ10" s="276"/>
      <c r="AR10" s="276"/>
      <c r="AV10" s="11"/>
      <c r="AW10" s="87"/>
      <c r="AX10" s="147"/>
      <c r="AY10" s="147"/>
      <c r="AZ10" s="147"/>
      <c r="BA10" s="11"/>
    </row>
    <row r="11" spans="2:53" ht="30" customHeight="1" x14ac:dyDescent="0.25">
      <c r="B11" s="15"/>
      <c r="C11" s="174">
        <v>2</v>
      </c>
      <c r="D11" s="296" t="s">
        <v>179</v>
      </c>
      <c r="E11" s="96"/>
      <c r="F11" s="297" t="s">
        <v>290</v>
      </c>
      <c r="G11" s="116"/>
      <c r="H11" s="176" t="str">
        <f>IF(F11="","",IF(G11="","",VLOOKUP(F11,'Valores-Padrão'!$C$16:$F$16,4,FALSE)))</f>
        <v/>
      </c>
      <c r="I11" s="298"/>
      <c r="J11" s="299"/>
      <c r="K11" s="299"/>
      <c r="L11" s="299"/>
      <c r="M11" s="299"/>
      <c r="N11" s="299"/>
      <c r="O11" s="299"/>
      <c r="P11" s="299"/>
      <c r="Q11" s="299"/>
      <c r="R11" s="299"/>
      <c r="S11" s="299"/>
      <c r="T11" s="299"/>
      <c r="U11" s="299"/>
      <c r="V11" s="299"/>
      <c r="W11" s="299"/>
      <c r="X11" s="299"/>
      <c r="Y11" s="299"/>
      <c r="Z11" s="299"/>
      <c r="AA11" s="300"/>
      <c r="AB11" s="301"/>
      <c r="AC11" s="30"/>
      <c r="AD11" s="302" t="str">
        <f>IF(OR(G11="",G11=0),"",IF($AD$10="","",$AD$10))</f>
        <v/>
      </c>
      <c r="AE11" s="182">
        <f t="shared" ref="AE11:AE20" si="1">IF(OR(AC11="",AC11=0),0,IF(OR(AD11="",AD11=0),0,H11+1))</f>
        <v>0</v>
      </c>
      <c r="AF11" s="280"/>
      <c r="AG11" s="295"/>
      <c r="AH11" s="179" t="str">
        <f>IF(G11="","",VLOOKUP(F11,'Valores-Padrão'!$C$16:$E$16,3,FALSE)*G11)</f>
        <v/>
      </c>
      <c r="AI11" s="179">
        <f t="shared" ref="AI11:AI12" si="2">IF(AF11="",0,IF(AF11&lt;AH11,AF11+AG11,(AH11+(AG11/AF11)*AH11)))</f>
        <v>0</v>
      </c>
      <c r="AJ11" s="303" t="str">
        <f>IF(W11=0,"",AF11/W11)</f>
        <v/>
      </c>
      <c r="AK11" s="12"/>
      <c r="AL11" s="11"/>
      <c r="AM11" s="11"/>
      <c r="AN11" s="276"/>
      <c r="AO11" s="276"/>
      <c r="AP11" s="276"/>
      <c r="AQ11" s="276"/>
      <c r="AR11" s="276"/>
      <c r="AV11" s="11"/>
      <c r="AW11" s="87"/>
      <c r="AX11" s="147"/>
      <c r="AY11" s="147"/>
      <c r="AZ11" s="147"/>
      <c r="BA11" s="11"/>
    </row>
    <row r="12" spans="2:53" ht="30" customHeight="1" x14ac:dyDescent="0.25">
      <c r="B12" s="15"/>
      <c r="C12" s="304">
        <v>3</v>
      </c>
      <c r="D12" s="305" t="s">
        <v>180</v>
      </c>
      <c r="E12" s="306"/>
      <c r="F12" s="307" t="s">
        <v>289</v>
      </c>
      <c r="G12" s="308"/>
      <c r="H12" s="176" t="str">
        <f>IF(G12="","",IF(F12="","",VLOOKUP(F12,'Valores-Padrão'!$C$17:$F$17,4,FALSE)))</f>
        <v/>
      </c>
      <c r="I12" s="309"/>
      <c r="J12" s="310"/>
      <c r="K12" s="310"/>
      <c r="L12" s="310"/>
      <c r="M12" s="310"/>
      <c r="N12" s="310"/>
      <c r="O12" s="310"/>
      <c r="P12" s="310"/>
      <c r="Q12" s="310"/>
      <c r="R12" s="310"/>
      <c r="S12" s="310"/>
      <c r="T12" s="310"/>
      <c r="U12" s="310"/>
      <c r="V12" s="310"/>
      <c r="W12" s="310"/>
      <c r="X12" s="310"/>
      <c r="Y12" s="310"/>
      <c r="Z12" s="310"/>
      <c r="AA12" s="311"/>
      <c r="AB12" s="312"/>
      <c r="AC12" s="312"/>
      <c r="AD12" s="302" t="str">
        <f>IF(OR(G12="",G12=0),"",IF($AD$10="","",$AD$10))</f>
        <v/>
      </c>
      <c r="AE12" s="182">
        <f t="shared" si="1"/>
        <v>0</v>
      </c>
      <c r="AF12" s="313"/>
      <c r="AG12" s="312"/>
      <c r="AH12" s="179" t="str">
        <f>IF(G12="","",VLOOKUP(F12,'Valores-Padrão'!$C$17:$E$17,3,FALSE)*G12)</f>
        <v/>
      </c>
      <c r="AI12" s="179">
        <f t="shared" si="2"/>
        <v>0</v>
      </c>
      <c r="AJ12" s="314" t="str">
        <f>IF(W12=0,"",AF12/W12)</f>
        <v/>
      </c>
      <c r="AK12" s="12"/>
      <c r="AL12" s="11"/>
      <c r="AM12" s="11"/>
      <c r="AN12" s="276"/>
      <c r="AO12" s="276"/>
      <c r="AP12" s="276"/>
      <c r="AQ12" s="276"/>
      <c r="AR12" s="276"/>
      <c r="AV12" s="11"/>
      <c r="AW12" s="87"/>
      <c r="AX12" s="147"/>
      <c r="AY12" s="147"/>
      <c r="AZ12" s="147"/>
      <c r="BA12" s="11"/>
    </row>
    <row r="13" spans="2:53" ht="30" customHeight="1" x14ac:dyDescent="0.25">
      <c r="B13" s="15"/>
      <c r="C13" s="628" t="s">
        <v>62</v>
      </c>
      <c r="D13" s="629"/>
      <c r="E13" s="171"/>
      <c r="F13" s="171"/>
      <c r="G13" s="171"/>
      <c r="H13" s="171"/>
      <c r="I13" s="171"/>
      <c r="J13" s="171"/>
      <c r="K13" s="171"/>
      <c r="L13" s="171"/>
      <c r="M13" s="171"/>
      <c r="N13" s="171"/>
      <c r="O13" s="171"/>
      <c r="P13" s="171"/>
      <c r="Q13" s="171"/>
      <c r="R13" s="171"/>
      <c r="S13" s="171"/>
      <c r="T13" s="171"/>
      <c r="U13" s="171"/>
      <c r="V13" s="171"/>
      <c r="W13" s="171"/>
      <c r="X13" s="171"/>
      <c r="Y13" s="171"/>
      <c r="Z13" s="171"/>
      <c r="AA13" s="171"/>
      <c r="AB13" s="171"/>
      <c r="AC13" s="171"/>
      <c r="AD13" s="171"/>
      <c r="AE13" s="171"/>
      <c r="AF13" s="171"/>
      <c r="AG13" s="171"/>
      <c r="AH13" s="171"/>
      <c r="AI13" s="171"/>
      <c r="AJ13" s="173"/>
      <c r="AK13" s="12"/>
      <c r="AL13" s="11"/>
      <c r="AM13" s="11"/>
      <c r="AN13" s="276"/>
      <c r="AO13" s="276"/>
      <c r="AP13" s="276"/>
      <c r="AQ13" s="276"/>
      <c r="AR13" s="276"/>
      <c r="AV13" s="11"/>
      <c r="AW13" s="184"/>
      <c r="AX13" s="147"/>
      <c r="AY13" s="147"/>
      <c r="AZ13" s="147"/>
      <c r="BA13" s="11"/>
    </row>
    <row r="14" spans="2:53" ht="30" customHeight="1" x14ac:dyDescent="0.25">
      <c r="B14" s="15"/>
      <c r="C14" s="288">
        <v>4</v>
      </c>
      <c r="D14" s="315"/>
      <c r="E14" s="290"/>
      <c r="F14" s="316"/>
      <c r="G14" s="317"/>
      <c r="H14" s="317"/>
      <c r="I14" s="318"/>
      <c r="J14" s="318"/>
      <c r="K14" s="318"/>
      <c r="L14" s="318"/>
      <c r="M14" s="318"/>
      <c r="N14" s="177">
        <f t="shared" ref="N14:N20" si="3">+SUM(I14:M14)</f>
        <v>0</v>
      </c>
      <c r="O14" s="178">
        <f>+VLOOKUP($I$8,'Fatores de conversão'!$A$5:$I$13,6,FALSE)*I14+VLOOKUP($J$8,'Fatores de conversão'!$A$5:$I$13,6,FALSE)*J14+VLOOKUP($K$8,'Fatores de conversão'!$A$5:$I$13,6,FALSE)*K14+VLOOKUP($L$8,'Fatores de conversão'!$A$5:$I$13,6,FALSE)*L14+VLOOKUP($M$8,'Fatores de conversão'!$A$5:$I$13,6,FALSE)*M14</f>
        <v>0</v>
      </c>
      <c r="P14" s="179">
        <f>+SUMPRODUCT('1. Identificação Ben. Oper.'!$D$38:$H$38,I14:M14)</f>
        <v>0</v>
      </c>
      <c r="Q14" s="319"/>
      <c r="R14" s="319"/>
      <c r="S14" s="319"/>
      <c r="T14" s="319"/>
      <c r="U14" s="319"/>
      <c r="V14" s="177">
        <f t="shared" ref="V14:V20" si="4">+SUM(Q14:U14)</f>
        <v>0</v>
      </c>
      <c r="W14" s="179">
        <f>+SUMPRODUCT('1. Identificação Ben. Oper.'!$D$38:$H$38,Q14:U14)</f>
        <v>0</v>
      </c>
      <c r="X14" s="180">
        <f t="shared" ref="X14:X20" si="5">IF(N14=0,0,V14/N14)</f>
        <v>0</v>
      </c>
      <c r="Y14" s="181">
        <f>+VLOOKUP($Q$8,'Fatores de conversão'!$A$5:$I$13,3,FALSE)*Q14+VLOOKUP($R$8,'Fatores de conversão'!$A$5:$I$13,3,FALSE)*R14+VLOOKUP($S$8,'Fatores de conversão'!$A$5:$I$13,3,FALSE)*S14+VLOOKUP($T$8,'Fatores de conversão'!$A$5:$I$13,3,FALSE)*T14+VLOOKUP($U$8,'Fatores de conversão'!$A$5:$I$13,3,FALSE)*U14</f>
        <v>0</v>
      </c>
      <c r="Z14" s="181">
        <f>+VLOOKUP($Q$8,'Fatores de conversão'!$A$5:$I$13,6,FALSE)*Q14+VLOOKUP($R$8,'Fatores de conversão'!$A$5:$I$13,6,FALSE)*R14+VLOOKUP($S$8,'Fatores de conversão'!$A$5:$I$13,6,FALSE)*S14+VLOOKUP($T$8,'Fatores de conversão'!$A$5:$I$13,6,FALSE)*T14+VLOOKUP($U$8,'Fatores de conversão'!$A$5:$I$13,6,FALSE)*U14</f>
        <v>0</v>
      </c>
      <c r="AA14" s="181">
        <f>(VLOOKUP($Q$8,'Fatores de conversão'!$A$5:$I$13,9,FALSE)*Q14+VLOOKUP($R$8,'Fatores de conversão'!$A$5:$I$13,9,FALSE)*R14+VLOOKUP($S$8,'Fatores de conversão'!$A$5:$I$13,9,FALSE)*S14+VLOOKUP($T$8,'Fatores de conversão'!$A$5:$I$13,9,FALSE)*T14+VLOOKUP($U$8,'Fatores de conversão'!$A$5:$I$13,9,FALSE)*U14)/1000</f>
        <v>0</v>
      </c>
      <c r="AB14" s="295"/>
      <c r="AC14" s="295"/>
      <c r="AD14" s="295"/>
      <c r="AE14" s="182">
        <f t="shared" si="1"/>
        <v>0</v>
      </c>
      <c r="AF14" s="280"/>
      <c r="AG14" s="30"/>
      <c r="AH14" s="186" t="s">
        <v>269</v>
      </c>
      <c r="AI14" s="179">
        <f t="shared" ref="AI14:AI20" si="6">IF(AF14="",0,AF14+AG14)</f>
        <v>0</v>
      </c>
      <c r="AJ14" s="183">
        <f>IF(W14=0,0,(AF14+AG14)/W14)</f>
        <v>0</v>
      </c>
      <c r="AK14" s="12"/>
      <c r="AL14" s="11"/>
      <c r="AM14" s="11"/>
      <c r="AN14" s="276"/>
      <c r="AO14" s="276"/>
      <c r="AP14" s="276"/>
      <c r="AQ14" s="276"/>
      <c r="AR14" s="276"/>
      <c r="AV14" s="11"/>
      <c r="AW14" s="184"/>
      <c r="AX14" s="147"/>
      <c r="AY14" s="147"/>
      <c r="AZ14" s="147"/>
      <c r="BA14" s="11"/>
    </row>
    <row r="15" spans="2:53" ht="30" customHeight="1" x14ac:dyDescent="0.25">
      <c r="B15" s="15"/>
      <c r="C15" s="174">
        <v>5</v>
      </c>
      <c r="D15" s="113"/>
      <c r="E15" s="96"/>
      <c r="F15" s="93"/>
      <c r="G15" s="116"/>
      <c r="H15" s="116"/>
      <c r="I15" s="320"/>
      <c r="J15" s="320"/>
      <c r="K15" s="320"/>
      <c r="L15" s="320"/>
      <c r="M15" s="320"/>
      <c r="N15" s="177">
        <f t="shared" si="3"/>
        <v>0</v>
      </c>
      <c r="O15" s="178">
        <f>+VLOOKUP($I$8,'Fatores de conversão'!$A$5:$I$13,6,FALSE)*I15+VLOOKUP($J$8,'Fatores de conversão'!$A$5:$I$13,6,FALSE)*J15+VLOOKUP($K$8,'Fatores de conversão'!$A$5:$I$13,6,FALSE)*K15+VLOOKUP($L$8,'Fatores de conversão'!$A$5:$I$13,6,FALSE)*L15+VLOOKUP($M$8,'Fatores de conversão'!$A$5:$I$13,6,FALSE)*M15</f>
        <v>0</v>
      </c>
      <c r="P15" s="179">
        <f>+SUMPRODUCT('1. Identificação Ben. Oper.'!$D$38:$H$38,I15:M15)</f>
        <v>0</v>
      </c>
      <c r="Q15" s="321"/>
      <c r="R15" s="321"/>
      <c r="S15" s="321"/>
      <c r="T15" s="321"/>
      <c r="U15" s="321"/>
      <c r="V15" s="177">
        <f t="shared" si="4"/>
        <v>0</v>
      </c>
      <c r="W15" s="179">
        <f>+SUMPRODUCT('1. Identificação Ben. Oper.'!$D$38:$H$38,Q15:U15)</f>
        <v>0</v>
      </c>
      <c r="X15" s="180">
        <f t="shared" si="5"/>
        <v>0</v>
      </c>
      <c r="Y15" s="181">
        <f>+VLOOKUP($Q$8,'Fatores de conversão'!$A$5:$I$13,3,FALSE)*Q15+VLOOKUP($R$8,'Fatores de conversão'!$A$5:$I$13,3,FALSE)*R15+VLOOKUP($S$8,'Fatores de conversão'!$A$5:$I$13,3,FALSE)*S15+VLOOKUP($T$8,'Fatores de conversão'!$A$5:$I$13,3,FALSE)*T15+VLOOKUP($U$8,'Fatores de conversão'!$A$5:$I$13,3,FALSE)*U15</f>
        <v>0</v>
      </c>
      <c r="Z15" s="181">
        <f>+VLOOKUP($Q$8,'Fatores de conversão'!$A$5:$I$13,6,FALSE)*Q15+VLOOKUP($R$8,'Fatores de conversão'!$A$5:$I$13,6,FALSE)*R15+VLOOKUP($S$8,'Fatores de conversão'!$A$5:$I$13,6,FALSE)*S15+VLOOKUP($T$8,'Fatores de conversão'!$A$5:$I$13,6,FALSE)*T15+VLOOKUP($U$8,'Fatores de conversão'!$A$5:$I$13,6,FALSE)*U15</f>
        <v>0</v>
      </c>
      <c r="AA15" s="181">
        <f>(VLOOKUP($Q$8,'Fatores de conversão'!$A$5:$I$13,9,FALSE)*Q15+VLOOKUP($R$8,'Fatores de conversão'!$A$5:$I$13,9,FALSE)*R15+VLOOKUP($S$8,'Fatores de conversão'!$A$5:$I$13,9,FALSE)*S15+VLOOKUP($T$8,'Fatores de conversão'!$A$5:$I$13,9,FALSE)*T15+VLOOKUP($U$8,'Fatores de conversão'!$A$5:$I$13,9,FALSE)*U15)/1000</f>
        <v>0</v>
      </c>
      <c r="AB15" s="30"/>
      <c r="AC15" s="30"/>
      <c r="AD15" s="30"/>
      <c r="AE15" s="182">
        <f t="shared" si="1"/>
        <v>0</v>
      </c>
      <c r="AF15" s="280"/>
      <c r="AG15" s="30"/>
      <c r="AH15" s="186" t="s">
        <v>269</v>
      </c>
      <c r="AI15" s="179">
        <f t="shared" si="6"/>
        <v>0</v>
      </c>
      <c r="AJ15" s="183">
        <f t="shared" ref="AJ15:AJ21" si="7">IF(W15=0,0,(AF15+AG15)/W15)</f>
        <v>0</v>
      </c>
      <c r="AK15" s="12"/>
      <c r="AL15" s="11"/>
      <c r="AM15" s="11"/>
      <c r="AN15" s="276"/>
      <c r="AO15" s="276"/>
      <c r="AP15" s="276"/>
      <c r="AQ15" s="276"/>
      <c r="AR15" s="276"/>
      <c r="AV15" s="11"/>
      <c r="AW15" s="184"/>
      <c r="AX15" s="147"/>
      <c r="AY15" s="147"/>
      <c r="AZ15" s="147"/>
      <c r="BA15" s="11"/>
    </row>
    <row r="16" spans="2:53" ht="30" customHeight="1" x14ac:dyDescent="0.25">
      <c r="B16" s="15"/>
      <c r="C16" s="174">
        <v>6</v>
      </c>
      <c r="D16" s="113"/>
      <c r="E16" s="96"/>
      <c r="F16" s="93"/>
      <c r="G16" s="116"/>
      <c r="H16" s="116"/>
      <c r="I16" s="320"/>
      <c r="J16" s="320"/>
      <c r="K16" s="320"/>
      <c r="L16" s="320"/>
      <c r="M16" s="320"/>
      <c r="N16" s="177">
        <f t="shared" si="3"/>
        <v>0</v>
      </c>
      <c r="O16" s="178">
        <f>+VLOOKUP($I$8,'Fatores de conversão'!$A$5:$I$13,6,FALSE)*I16+VLOOKUP($J$8,'Fatores de conversão'!$A$5:$I$13,6,FALSE)*J16+VLOOKUP($K$8,'Fatores de conversão'!$A$5:$I$13,6,FALSE)*K16+VLOOKUP($L$8,'Fatores de conversão'!$A$5:$I$13,6,FALSE)*L16+VLOOKUP($M$8,'Fatores de conversão'!$A$5:$I$13,6,FALSE)*M16</f>
        <v>0</v>
      </c>
      <c r="P16" s="179">
        <f>+SUMPRODUCT('1. Identificação Ben. Oper.'!$D$38:$H$38,I16:M16)</f>
        <v>0</v>
      </c>
      <c r="Q16" s="321"/>
      <c r="R16" s="321"/>
      <c r="S16" s="321"/>
      <c r="T16" s="321"/>
      <c r="U16" s="321"/>
      <c r="V16" s="177">
        <f t="shared" si="4"/>
        <v>0</v>
      </c>
      <c r="W16" s="179">
        <f>+SUMPRODUCT('1. Identificação Ben. Oper.'!$D$38:$H$38,Q16:U16)</f>
        <v>0</v>
      </c>
      <c r="X16" s="180">
        <f t="shared" si="5"/>
        <v>0</v>
      </c>
      <c r="Y16" s="181">
        <f>+VLOOKUP($Q$8,'Fatores de conversão'!$A$5:$I$13,3,FALSE)*Q16+VLOOKUP($R$8,'Fatores de conversão'!$A$5:$I$13,3,FALSE)*R16+VLOOKUP($S$8,'Fatores de conversão'!$A$5:$I$13,3,FALSE)*S16+VLOOKUP($T$8,'Fatores de conversão'!$A$5:$I$13,3,FALSE)*T16+VLOOKUP($U$8,'Fatores de conversão'!$A$5:$I$13,3,FALSE)*U16</f>
        <v>0</v>
      </c>
      <c r="Z16" s="181">
        <f>+VLOOKUP($Q$8,'Fatores de conversão'!$A$5:$I$13,6,FALSE)*Q16+VLOOKUP($R$8,'Fatores de conversão'!$A$5:$I$13,6,FALSE)*R16+VLOOKUP($S$8,'Fatores de conversão'!$A$5:$I$13,6,FALSE)*S16+VLOOKUP($T$8,'Fatores de conversão'!$A$5:$I$13,6,FALSE)*T16+VLOOKUP($U$8,'Fatores de conversão'!$A$5:$I$13,6,FALSE)*U16</f>
        <v>0</v>
      </c>
      <c r="AA16" s="181">
        <f>(VLOOKUP($Q$8,'Fatores de conversão'!$A$5:$I$13,9,FALSE)*Q16+VLOOKUP($R$8,'Fatores de conversão'!$A$5:$I$13,9,FALSE)*R16+VLOOKUP($S$8,'Fatores de conversão'!$A$5:$I$13,9,FALSE)*S16+VLOOKUP($T$8,'Fatores de conversão'!$A$5:$I$13,9,FALSE)*T16+VLOOKUP($U$8,'Fatores de conversão'!$A$5:$I$13,9,FALSE)*U16)/1000</f>
        <v>0</v>
      </c>
      <c r="AB16" s="30"/>
      <c r="AC16" s="30"/>
      <c r="AD16" s="30"/>
      <c r="AE16" s="182">
        <f t="shared" si="1"/>
        <v>0</v>
      </c>
      <c r="AF16" s="280"/>
      <c r="AG16" s="30"/>
      <c r="AH16" s="186" t="s">
        <v>269</v>
      </c>
      <c r="AI16" s="179">
        <f t="shared" si="6"/>
        <v>0</v>
      </c>
      <c r="AJ16" s="183">
        <f t="shared" si="7"/>
        <v>0</v>
      </c>
      <c r="AK16" s="12"/>
      <c r="AL16" s="11"/>
      <c r="AM16" s="11"/>
      <c r="AN16" s="276"/>
      <c r="AO16" s="276"/>
      <c r="AP16" s="276"/>
      <c r="AQ16" s="276"/>
      <c r="AR16" s="276"/>
      <c r="AV16" s="11"/>
      <c r="AW16" s="184"/>
      <c r="AX16" s="147"/>
      <c r="AY16" s="147"/>
      <c r="AZ16" s="147"/>
      <c r="BA16" s="11"/>
    </row>
    <row r="17" spans="2:53" ht="30" customHeight="1" x14ac:dyDescent="0.25">
      <c r="B17" s="15"/>
      <c r="C17" s="174">
        <v>7</v>
      </c>
      <c r="D17" s="113"/>
      <c r="E17" s="96"/>
      <c r="F17" s="93"/>
      <c r="G17" s="116"/>
      <c r="H17" s="116"/>
      <c r="I17" s="320"/>
      <c r="J17" s="320"/>
      <c r="K17" s="320"/>
      <c r="L17" s="320"/>
      <c r="M17" s="320"/>
      <c r="N17" s="177">
        <f t="shared" si="3"/>
        <v>0</v>
      </c>
      <c r="O17" s="178">
        <f>+VLOOKUP($I$8,'Fatores de conversão'!$A$5:$I$13,6,FALSE)*I17+VLOOKUP($J$8,'Fatores de conversão'!$A$5:$I$13,6,FALSE)*J17+VLOOKUP($K$8,'Fatores de conversão'!$A$5:$I$13,6,FALSE)*K17+VLOOKUP($L$8,'Fatores de conversão'!$A$5:$I$13,6,FALSE)*L17+VLOOKUP($M$8,'Fatores de conversão'!$A$5:$I$13,6,FALSE)*M17</f>
        <v>0</v>
      </c>
      <c r="P17" s="179">
        <f>+SUMPRODUCT('1. Identificação Ben. Oper.'!$D$38:$H$38,I17:M17)</f>
        <v>0</v>
      </c>
      <c r="Q17" s="321"/>
      <c r="R17" s="321"/>
      <c r="S17" s="321"/>
      <c r="T17" s="321"/>
      <c r="U17" s="321"/>
      <c r="V17" s="177">
        <f t="shared" si="4"/>
        <v>0</v>
      </c>
      <c r="W17" s="179">
        <f>+SUMPRODUCT('1. Identificação Ben. Oper.'!$D$38:$H$38,Q17:U17)</f>
        <v>0</v>
      </c>
      <c r="X17" s="180">
        <f t="shared" si="5"/>
        <v>0</v>
      </c>
      <c r="Y17" s="181">
        <f>+VLOOKUP($Q$8,'Fatores de conversão'!$A$5:$I$13,3,FALSE)*Q17+VLOOKUP($R$8,'Fatores de conversão'!$A$5:$I$13,3,FALSE)*R17+VLOOKUP($S$8,'Fatores de conversão'!$A$5:$I$13,3,FALSE)*S17+VLOOKUP($T$8,'Fatores de conversão'!$A$5:$I$13,3,FALSE)*T17+VLOOKUP($U$8,'Fatores de conversão'!$A$5:$I$13,3,FALSE)*U17</f>
        <v>0</v>
      </c>
      <c r="Z17" s="181">
        <f>+VLOOKUP($Q$8,'Fatores de conversão'!$A$5:$I$13,6,FALSE)*Q17+VLOOKUP($R$8,'Fatores de conversão'!$A$5:$I$13,6,FALSE)*R17+VLOOKUP($S$8,'Fatores de conversão'!$A$5:$I$13,6,FALSE)*S17+VLOOKUP($T$8,'Fatores de conversão'!$A$5:$I$13,6,FALSE)*T17+VLOOKUP($U$8,'Fatores de conversão'!$A$5:$I$13,6,FALSE)*U17</f>
        <v>0</v>
      </c>
      <c r="AA17" s="181">
        <f>(VLOOKUP($Q$8,'Fatores de conversão'!$A$5:$I$13,9,FALSE)*Q17+VLOOKUP($R$8,'Fatores de conversão'!$A$5:$I$13,9,FALSE)*R17+VLOOKUP($S$8,'Fatores de conversão'!$A$5:$I$13,9,FALSE)*S17+VLOOKUP($T$8,'Fatores de conversão'!$A$5:$I$13,9,FALSE)*T17+VLOOKUP($U$8,'Fatores de conversão'!$A$5:$I$13,9,FALSE)*U17)/1000</f>
        <v>0</v>
      </c>
      <c r="AB17" s="30"/>
      <c r="AC17" s="30"/>
      <c r="AD17" s="30"/>
      <c r="AE17" s="182">
        <f t="shared" si="1"/>
        <v>0</v>
      </c>
      <c r="AF17" s="280"/>
      <c r="AG17" s="30"/>
      <c r="AH17" s="186" t="s">
        <v>269</v>
      </c>
      <c r="AI17" s="179">
        <f t="shared" si="6"/>
        <v>0</v>
      </c>
      <c r="AJ17" s="183">
        <f t="shared" si="7"/>
        <v>0</v>
      </c>
      <c r="AK17" s="12"/>
      <c r="AL17" s="11"/>
      <c r="AM17" s="11"/>
      <c r="AN17" s="276"/>
      <c r="AO17" s="276"/>
      <c r="AP17" s="276"/>
      <c r="AQ17" s="276"/>
      <c r="AR17" s="276"/>
      <c r="AV17" s="11"/>
      <c r="AW17" s="184"/>
      <c r="AX17" s="147"/>
      <c r="AY17" s="147"/>
      <c r="AZ17" s="147"/>
      <c r="BA17" s="11"/>
    </row>
    <row r="18" spans="2:53" ht="30" customHeight="1" x14ac:dyDescent="0.25">
      <c r="B18" s="15"/>
      <c r="C18" s="174">
        <v>8</v>
      </c>
      <c r="D18" s="113"/>
      <c r="E18" s="96"/>
      <c r="F18" s="93"/>
      <c r="G18" s="116"/>
      <c r="H18" s="116"/>
      <c r="I18" s="320"/>
      <c r="J18" s="320"/>
      <c r="K18" s="320"/>
      <c r="L18" s="320"/>
      <c r="M18" s="320"/>
      <c r="N18" s="177">
        <f t="shared" si="3"/>
        <v>0</v>
      </c>
      <c r="O18" s="178">
        <f>+VLOOKUP($I$8,'Fatores de conversão'!$A$5:$I$13,6,FALSE)*I18+VLOOKUP($J$8,'Fatores de conversão'!$A$5:$I$13,6,FALSE)*J18+VLOOKUP($K$8,'Fatores de conversão'!$A$5:$I$13,6,FALSE)*K18+VLOOKUP($L$8,'Fatores de conversão'!$A$5:$I$13,6,FALSE)*L18+VLOOKUP($M$8,'Fatores de conversão'!$A$5:$I$13,6,FALSE)*M18</f>
        <v>0</v>
      </c>
      <c r="P18" s="179">
        <f>+SUMPRODUCT('1. Identificação Ben. Oper.'!$D$38:$H$38,I18:M18)</f>
        <v>0</v>
      </c>
      <c r="Q18" s="321"/>
      <c r="R18" s="321"/>
      <c r="S18" s="321"/>
      <c r="T18" s="321"/>
      <c r="U18" s="321"/>
      <c r="V18" s="177">
        <f t="shared" si="4"/>
        <v>0</v>
      </c>
      <c r="W18" s="179">
        <f>+SUMPRODUCT('1. Identificação Ben. Oper.'!$D$38:$H$38,Q18:U18)</f>
        <v>0</v>
      </c>
      <c r="X18" s="180">
        <f t="shared" si="5"/>
        <v>0</v>
      </c>
      <c r="Y18" s="181">
        <f>+VLOOKUP($Q$8,'Fatores de conversão'!$A$5:$I$13,3,FALSE)*Q18+VLOOKUP($R$8,'Fatores de conversão'!$A$5:$I$13,3,FALSE)*R18+VLOOKUP($S$8,'Fatores de conversão'!$A$5:$I$13,3,FALSE)*S18+VLOOKUP($T$8,'Fatores de conversão'!$A$5:$I$13,3,FALSE)*T18+VLOOKUP($U$8,'Fatores de conversão'!$A$5:$I$13,3,FALSE)*U18</f>
        <v>0</v>
      </c>
      <c r="Z18" s="181">
        <f>+VLOOKUP($Q$8,'Fatores de conversão'!$A$5:$I$13,6,FALSE)*Q18+VLOOKUP($R$8,'Fatores de conversão'!$A$5:$I$13,6,FALSE)*R18+VLOOKUP($S$8,'Fatores de conversão'!$A$5:$I$13,6,FALSE)*S18+VLOOKUP($T$8,'Fatores de conversão'!$A$5:$I$13,6,FALSE)*T18+VLOOKUP($U$8,'Fatores de conversão'!$A$5:$I$13,6,FALSE)*U18</f>
        <v>0</v>
      </c>
      <c r="AA18" s="181">
        <f>(VLOOKUP($Q$8,'Fatores de conversão'!$A$5:$I$13,9,FALSE)*Q18+VLOOKUP($R$8,'Fatores de conversão'!$A$5:$I$13,9,FALSE)*R18+VLOOKUP($S$8,'Fatores de conversão'!$A$5:$I$13,9,FALSE)*S18+VLOOKUP($T$8,'Fatores de conversão'!$A$5:$I$13,9,FALSE)*T18+VLOOKUP($U$8,'Fatores de conversão'!$A$5:$I$13,9,FALSE)*U18)/1000</f>
        <v>0</v>
      </c>
      <c r="AB18" s="30"/>
      <c r="AC18" s="30"/>
      <c r="AD18" s="30"/>
      <c r="AE18" s="182">
        <f t="shared" si="1"/>
        <v>0</v>
      </c>
      <c r="AF18" s="280"/>
      <c r="AG18" s="30"/>
      <c r="AH18" s="186" t="s">
        <v>269</v>
      </c>
      <c r="AI18" s="179">
        <f t="shared" si="6"/>
        <v>0</v>
      </c>
      <c r="AJ18" s="183">
        <f t="shared" si="7"/>
        <v>0</v>
      </c>
      <c r="AK18" s="12"/>
      <c r="AL18" s="11"/>
      <c r="AM18" s="11"/>
      <c r="AN18" s="276"/>
      <c r="AO18" s="276"/>
      <c r="AP18" s="276"/>
      <c r="AQ18" s="276"/>
      <c r="AR18" s="276"/>
      <c r="AV18" s="11"/>
      <c r="AW18" s="184"/>
      <c r="AX18" s="147"/>
      <c r="AY18" s="147"/>
      <c r="AZ18" s="147"/>
      <c r="BA18" s="11"/>
    </row>
    <row r="19" spans="2:53" ht="30" customHeight="1" x14ac:dyDescent="0.25">
      <c r="B19" s="15"/>
      <c r="C19" s="174">
        <v>9</v>
      </c>
      <c r="D19" s="113"/>
      <c r="E19" s="96"/>
      <c r="F19" s="93"/>
      <c r="G19" s="116"/>
      <c r="H19" s="116"/>
      <c r="I19" s="320"/>
      <c r="J19" s="320"/>
      <c r="K19" s="320"/>
      <c r="L19" s="320"/>
      <c r="M19" s="320"/>
      <c r="N19" s="177">
        <f t="shared" si="3"/>
        <v>0</v>
      </c>
      <c r="O19" s="178">
        <f>+VLOOKUP($I$8,'Fatores de conversão'!$A$5:$I$13,6,FALSE)*I19+VLOOKUP($J$8,'Fatores de conversão'!$A$5:$I$13,6,FALSE)*J19+VLOOKUP($K$8,'Fatores de conversão'!$A$5:$I$13,6,FALSE)*K19+VLOOKUP($L$8,'Fatores de conversão'!$A$5:$I$13,6,FALSE)*L19+VLOOKUP($M$8,'Fatores de conversão'!$A$5:$I$13,6,FALSE)*M19</f>
        <v>0</v>
      </c>
      <c r="P19" s="179">
        <f>+SUMPRODUCT('1. Identificação Ben. Oper.'!$D$38:$H$38,I19:M19)</f>
        <v>0</v>
      </c>
      <c r="Q19" s="321"/>
      <c r="R19" s="321"/>
      <c r="S19" s="321"/>
      <c r="T19" s="321"/>
      <c r="U19" s="321"/>
      <c r="V19" s="177">
        <f t="shared" si="4"/>
        <v>0</v>
      </c>
      <c r="W19" s="179">
        <f>+SUMPRODUCT('1. Identificação Ben. Oper.'!$D$38:$H$38,Q19:U19)</f>
        <v>0</v>
      </c>
      <c r="X19" s="180">
        <f t="shared" si="5"/>
        <v>0</v>
      </c>
      <c r="Y19" s="181">
        <f>+VLOOKUP($Q$8,'Fatores de conversão'!$A$5:$I$13,3,FALSE)*Q19+VLOOKUP($R$8,'Fatores de conversão'!$A$5:$I$13,3,FALSE)*R19+VLOOKUP($S$8,'Fatores de conversão'!$A$5:$I$13,3,FALSE)*S19+VLOOKUP($T$8,'Fatores de conversão'!$A$5:$I$13,3,FALSE)*T19+VLOOKUP($U$8,'Fatores de conversão'!$A$5:$I$13,3,FALSE)*U19</f>
        <v>0</v>
      </c>
      <c r="Z19" s="181">
        <f>+VLOOKUP($Q$8,'Fatores de conversão'!$A$5:$I$13,6,FALSE)*Q19+VLOOKUP($R$8,'Fatores de conversão'!$A$5:$I$13,6,FALSE)*R19+VLOOKUP($S$8,'Fatores de conversão'!$A$5:$I$13,6,FALSE)*S19+VLOOKUP($T$8,'Fatores de conversão'!$A$5:$I$13,6,FALSE)*T19+VLOOKUP($U$8,'Fatores de conversão'!$A$5:$I$13,6,FALSE)*U19</f>
        <v>0</v>
      </c>
      <c r="AA19" s="181">
        <f>(VLOOKUP($Q$8,'Fatores de conversão'!$A$5:$I$13,9,FALSE)*Q19+VLOOKUP($R$8,'Fatores de conversão'!$A$5:$I$13,9,FALSE)*R19+VLOOKUP($S$8,'Fatores de conversão'!$A$5:$I$13,9,FALSE)*S19+VLOOKUP($T$8,'Fatores de conversão'!$A$5:$I$13,9,FALSE)*T19+VLOOKUP($U$8,'Fatores de conversão'!$A$5:$I$13,9,FALSE)*U19)/1000</f>
        <v>0</v>
      </c>
      <c r="AB19" s="30"/>
      <c r="AC19" s="30"/>
      <c r="AD19" s="30"/>
      <c r="AE19" s="182">
        <f t="shared" si="1"/>
        <v>0</v>
      </c>
      <c r="AF19" s="280"/>
      <c r="AG19" s="30"/>
      <c r="AH19" s="186" t="s">
        <v>269</v>
      </c>
      <c r="AI19" s="179">
        <f t="shared" si="6"/>
        <v>0</v>
      </c>
      <c r="AJ19" s="183">
        <f t="shared" si="7"/>
        <v>0</v>
      </c>
      <c r="AK19" s="12"/>
      <c r="AL19" s="11"/>
      <c r="AM19" s="11"/>
      <c r="AN19" s="276"/>
      <c r="AO19" s="276"/>
      <c r="AP19" s="276"/>
      <c r="AQ19" s="276"/>
      <c r="AR19" s="276"/>
      <c r="AV19" s="11"/>
      <c r="AW19" s="184"/>
      <c r="AX19" s="147"/>
      <c r="AY19" s="147"/>
      <c r="AZ19" s="147"/>
      <c r="BA19" s="11"/>
    </row>
    <row r="20" spans="2:53" ht="30" customHeight="1" thickBot="1" x14ac:dyDescent="0.3">
      <c r="B20" s="15"/>
      <c r="C20" s="187">
        <v>10</v>
      </c>
      <c r="D20" s="283"/>
      <c r="E20" s="121"/>
      <c r="F20" s="122"/>
      <c r="G20" s="123"/>
      <c r="H20" s="123"/>
      <c r="I20" s="322"/>
      <c r="J20" s="322"/>
      <c r="K20" s="322"/>
      <c r="L20" s="322"/>
      <c r="M20" s="322"/>
      <c r="N20" s="177">
        <f t="shared" si="3"/>
        <v>0</v>
      </c>
      <c r="O20" s="178">
        <f>+VLOOKUP($I$8,'Fatores de conversão'!$A$5:$I$13,6,FALSE)*I20+VLOOKUP($J$8,'Fatores de conversão'!$A$5:$I$13,6,FALSE)*J20+VLOOKUP($K$8,'Fatores de conversão'!$A$5:$I$13,6,FALSE)*K20+VLOOKUP($L$8,'Fatores de conversão'!$A$5:$I$13,6,FALSE)*L20+VLOOKUP($M$8,'Fatores de conversão'!$A$5:$I$13,6,FALSE)*M20</f>
        <v>0</v>
      </c>
      <c r="P20" s="179">
        <f>+SUMPRODUCT('1. Identificação Ben. Oper.'!$D$38:$H$38,I20:M20)</f>
        <v>0</v>
      </c>
      <c r="Q20" s="323"/>
      <c r="R20" s="324"/>
      <c r="S20" s="324"/>
      <c r="T20" s="324"/>
      <c r="U20" s="324"/>
      <c r="V20" s="177">
        <f t="shared" si="4"/>
        <v>0</v>
      </c>
      <c r="W20" s="179">
        <f>+SUMPRODUCT('1. Identificação Ben. Oper.'!$D$38:$H$38,Q20:U20)</f>
        <v>0</v>
      </c>
      <c r="X20" s="180">
        <f t="shared" si="5"/>
        <v>0</v>
      </c>
      <c r="Y20" s="181">
        <f>+VLOOKUP($Q$8,'Fatores de conversão'!$A$5:$I$13,3,FALSE)*Q20+VLOOKUP($R$8,'Fatores de conversão'!$A$5:$I$13,3,FALSE)*R20+VLOOKUP($S$8,'Fatores de conversão'!$A$5:$I$13,3,FALSE)*S20+VLOOKUP($T$8,'Fatores de conversão'!$A$5:$I$13,3,FALSE)*T20+VLOOKUP($U$8,'Fatores de conversão'!$A$5:$I$13,3,FALSE)*U20</f>
        <v>0</v>
      </c>
      <c r="Z20" s="181">
        <f>+VLOOKUP($Q$8,'Fatores de conversão'!$A$5:$I$13,6,FALSE)*Q20+VLOOKUP($R$8,'Fatores de conversão'!$A$5:$I$13,6,FALSE)*R20+VLOOKUP($S$8,'Fatores de conversão'!$A$5:$I$13,6,FALSE)*S20+VLOOKUP($T$8,'Fatores de conversão'!$A$5:$I$13,6,FALSE)*T20+VLOOKUP($U$8,'Fatores de conversão'!$A$5:$I$13,6,FALSE)*U20</f>
        <v>0</v>
      </c>
      <c r="AA20" s="181">
        <f>(VLOOKUP($Q$8,'Fatores de conversão'!$A$5:$I$13,9,FALSE)*Q20+VLOOKUP($R$8,'Fatores de conversão'!$A$5:$I$13,9,FALSE)*R20+VLOOKUP($S$8,'Fatores de conversão'!$A$5:$I$13,9,FALSE)*S20+VLOOKUP($T$8,'Fatores de conversão'!$A$5:$I$13,9,FALSE)*T20+VLOOKUP($U$8,'Fatores de conversão'!$A$5:$I$13,9,FALSE)*U20)/1000</f>
        <v>0</v>
      </c>
      <c r="AB20" s="131"/>
      <c r="AC20" s="131"/>
      <c r="AD20" s="131"/>
      <c r="AE20" s="182">
        <f t="shared" si="1"/>
        <v>0</v>
      </c>
      <c r="AF20" s="284"/>
      <c r="AG20" s="312"/>
      <c r="AH20" s="186" t="s">
        <v>269</v>
      </c>
      <c r="AI20" s="179">
        <f t="shared" si="6"/>
        <v>0</v>
      </c>
      <c r="AJ20" s="183">
        <f t="shared" si="7"/>
        <v>0</v>
      </c>
      <c r="AK20" s="12"/>
      <c r="AL20" s="254"/>
      <c r="AM20" s="253"/>
      <c r="AN20" s="276"/>
      <c r="AO20" s="276"/>
      <c r="AP20" s="276"/>
      <c r="AQ20" s="276"/>
      <c r="AR20" s="276"/>
      <c r="AV20" s="11"/>
      <c r="AW20" s="184"/>
      <c r="AX20" s="147"/>
      <c r="AY20" s="147"/>
      <c r="AZ20" s="147"/>
      <c r="BA20" s="11"/>
    </row>
    <row r="21" spans="2:53" ht="15.75" thickBot="1" x14ac:dyDescent="0.3">
      <c r="B21" s="15"/>
      <c r="C21" s="34"/>
      <c r="D21" s="11"/>
      <c r="E21" s="11"/>
      <c r="F21" s="11"/>
      <c r="G21" s="11"/>
      <c r="H21" s="11"/>
      <c r="I21" s="191">
        <f>SUM(I10:I20)</f>
        <v>0</v>
      </c>
      <c r="J21" s="192">
        <f t="shared" ref="J21:P21" si="8">SUM(J10:J20)</f>
        <v>0</v>
      </c>
      <c r="K21" s="192">
        <f t="shared" si="8"/>
        <v>0</v>
      </c>
      <c r="L21" s="192">
        <f t="shared" si="8"/>
        <v>0</v>
      </c>
      <c r="M21" s="192">
        <f t="shared" si="8"/>
        <v>0</v>
      </c>
      <c r="N21" s="192">
        <f>SUM(N10:N20)</f>
        <v>0</v>
      </c>
      <c r="O21" s="193">
        <f t="shared" si="8"/>
        <v>0</v>
      </c>
      <c r="P21" s="194">
        <f t="shared" si="8"/>
        <v>0</v>
      </c>
      <c r="Q21" s="191">
        <f>SUM(Q10:Q20)</f>
        <v>0</v>
      </c>
      <c r="R21" s="192">
        <f t="shared" ref="R21:U21" si="9">SUM(R10:R20)</f>
        <v>0</v>
      </c>
      <c r="S21" s="192">
        <f t="shared" si="9"/>
        <v>0</v>
      </c>
      <c r="T21" s="192">
        <f t="shared" si="9"/>
        <v>0</v>
      </c>
      <c r="U21" s="192">
        <f t="shared" si="9"/>
        <v>0</v>
      </c>
      <c r="V21" s="192">
        <f>SUM(V10:V20)</f>
        <v>0</v>
      </c>
      <c r="W21" s="195">
        <f>SUM(W10:W20)</f>
        <v>0</v>
      </c>
      <c r="X21" s="196">
        <f>IF(N21=0,0,V21/N21)</f>
        <v>0</v>
      </c>
      <c r="Y21" s="197">
        <f t="shared" ref="Y21:AA21" si="10">SUM(Y10:Y20)</f>
        <v>0</v>
      </c>
      <c r="Z21" s="197">
        <f t="shared" si="10"/>
        <v>0</v>
      </c>
      <c r="AA21" s="197">
        <f t="shared" si="10"/>
        <v>0</v>
      </c>
      <c r="AB21" s="325">
        <f>SUM(AB10:AB20)</f>
        <v>0</v>
      </c>
      <c r="AC21" s="325">
        <f>SUM(AC10:AC20)</f>
        <v>0</v>
      </c>
      <c r="AD21" s="198"/>
      <c r="AE21" s="198"/>
      <c r="AF21" s="325">
        <f>SUM(AF10:AF20)</f>
        <v>0</v>
      </c>
      <c r="AG21" s="326">
        <f>SUM(AG10:AG20)</f>
        <v>0</v>
      </c>
      <c r="AH21" s="326">
        <f>SUM(AH10:AH20)</f>
        <v>0</v>
      </c>
      <c r="AI21" s="326">
        <f>SUM(AI10:AI20)</f>
        <v>0</v>
      </c>
      <c r="AJ21" s="274">
        <f t="shared" si="7"/>
        <v>0</v>
      </c>
      <c r="AK21" s="12"/>
      <c r="AL21" s="254"/>
      <c r="AM21" s="253"/>
      <c r="AN21" s="276"/>
      <c r="AO21" s="276"/>
      <c r="AP21" s="276"/>
      <c r="AQ21" s="276"/>
      <c r="AR21" s="276"/>
      <c r="AV21" s="86"/>
      <c r="AW21" s="184"/>
      <c r="AX21" s="147"/>
      <c r="AY21" s="147"/>
      <c r="AZ21" s="147"/>
      <c r="BA21" s="11"/>
    </row>
    <row r="22" spans="2:53" s="1" customFormat="1" ht="30" customHeight="1" thickBot="1" x14ac:dyDescent="0.3">
      <c r="B22" s="9"/>
      <c r="C22" s="616" t="s">
        <v>298</v>
      </c>
      <c r="D22" s="617"/>
      <c r="E22" s="201">
        <f>AF21+AG21</f>
        <v>0</v>
      </c>
      <c r="F22" s="34"/>
      <c r="G22" s="34"/>
      <c r="H22" s="34"/>
      <c r="I22" s="34"/>
      <c r="J22" s="34"/>
      <c r="K22" s="34"/>
      <c r="L22" s="34"/>
      <c r="M22" s="141"/>
      <c r="N22" s="141"/>
      <c r="O22" s="34"/>
      <c r="P22" s="34"/>
      <c r="Q22" s="202"/>
      <c r="R22" s="202"/>
      <c r="S22" s="202"/>
      <c r="T22" s="202"/>
      <c r="U22" s="202"/>
      <c r="V22" s="202"/>
      <c r="W22" s="33"/>
      <c r="X22" s="202"/>
      <c r="Y22" s="141"/>
      <c r="Z22" s="141"/>
      <c r="AA22" s="141"/>
      <c r="AB22" s="141"/>
      <c r="AC22" s="141"/>
      <c r="AD22" s="141"/>
      <c r="AE22" s="141"/>
      <c r="AF22" s="202"/>
      <c r="AG22" s="141"/>
      <c r="AH22" s="34"/>
      <c r="AI22" s="34"/>
      <c r="AJ22" s="34"/>
      <c r="AK22" s="12"/>
      <c r="AL22" s="254"/>
      <c r="AM22" s="253"/>
      <c r="AN22" s="276"/>
      <c r="AO22" s="276"/>
      <c r="AP22" s="276"/>
      <c r="AQ22" s="276"/>
      <c r="AR22" s="276"/>
      <c r="AS22" s="252"/>
      <c r="AT22" s="147"/>
      <c r="AU22" s="147"/>
      <c r="AV22" s="147"/>
      <c r="AW22" s="34"/>
    </row>
    <row r="23" spans="2:53" ht="30" customHeight="1" thickBot="1" x14ac:dyDescent="0.3">
      <c r="B23" s="15"/>
      <c r="C23" s="616" t="s">
        <v>188</v>
      </c>
      <c r="D23" s="617"/>
      <c r="E23" s="201">
        <f>AI21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253"/>
      <c r="AJ23" s="253"/>
      <c r="AK23" s="12"/>
      <c r="AL23" s="254"/>
      <c r="AM23" s="253"/>
      <c r="AN23" s="276"/>
      <c r="AO23" s="276"/>
      <c r="AP23" s="276"/>
      <c r="AQ23" s="276"/>
      <c r="AR23" s="276"/>
      <c r="AS23" s="147"/>
      <c r="AT23" s="11"/>
    </row>
    <row r="24" spans="2:53" x14ac:dyDescent="0.25">
      <c r="B24" s="15"/>
      <c r="C24" s="34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47"/>
      <c r="AI24" s="253"/>
      <c r="AJ24" s="253"/>
      <c r="AK24" s="12"/>
      <c r="AN24" s="276"/>
      <c r="AO24" s="276"/>
      <c r="AP24" s="276"/>
      <c r="AQ24" s="276"/>
      <c r="AR24" s="276"/>
      <c r="AS24" s="147"/>
      <c r="AT24" s="11"/>
    </row>
    <row r="25" spans="2:53" ht="15.75" thickBot="1" x14ac:dyDescent="0.3">
      <c r="B25" s="15"/>
      <c r="C25" s="34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47"/>
      <c r="AI25" s="253"/>
      <c r="AJ25" s="253"/>
      <c r="AK25" s="12"/>
      <c r="AN25" s="276"/>
      <c r="AO25" s="276"/>
      <c r="AP25" s="276"/>
      <c r="AQ25" s="276"/>
      <c r="AR25" s="276"/>
      <c r="AS25" s="147"/>
      <c r="AT25" s="11"/>
    </row>
    <row r="26" spans="2:53" ht="56.25" customHeight="1" thickBot="1" x14ac:dyDescent="0.3">
      <c r="B26" s="15"/>
      <c r="C26" s="204" t="s">
        <v>64</v>
      </c>
      <c r="D26" s="205"/>
      <c r="E26" s="205"/>
      <c r="F26" s="205"/>
      <c r="G26" s="205"/>
      <c r="H26" s="205"/>
      <c r="I26" s="618" t="s">
        <v>278</v>
      </c>
      <c r="J26" s="619"/>
      <c r="K26" s="620"/>
      <c r="L26" s="620"/>
      <c r="M26" s="620"/>
      <c r="N26" s="620"/>
      <c r="O26" s="620"/>
      <c r="P26" s="620"/>
      <c r="Q26" s="620"/>
      <c r="R26" s="620"/>
      <c r="S26" s="620"/>
      <c r="T26" s="620"/>
      <c r="U26" s="620"/>
      <c r="V26" s="620"/>
      <c r="W26" s="620"/>
      <c r="X26" s="620"/>
      <c r="Y26" s="620"/>
      <c r="Z26" s="620"/>
      <c r="AA26" s="620"/>
      <c r="AB26" s="620"/>
      <c r="AC26" s="620"/>
      <c r="AD26" s="620"/>
      <c r="AE26" s="620"/>
      <c r="AF26" s="620"/>
      <c r="AG26" s="620"/>
      <c r="AH26" s="621"/>
      <c r="AI26" s="253"/>
      <c r="AJ26" s="253"/>
      <c r="AK26" s="12"/>
      <c r="AN26" s="276"/>
      <c r="AO26" s="276"/>
      <c r="AP26" s="276"/>
      <c r="AQ26" s="276"/>
      <c r="AR26" s="276"/>
      <c r="AS26" s="147"/>
      <c r="AT26" s="11"/>
    </row>
    <row r="27" spans="2:53" ht="15.75" thickBot="1" x14ac:dyDescent="0.3">
      <c r="B27" s="15"/>
      <c r="C27" s="206"/>
      <c r="D27" s="207"/>
      <c r="E27" s="207"/>
      <c r="F27" s="207"/>
      <c r="G27" s="208"/>
      <c r="H27" s="207"/>
      <c r="I27" s="636" t="s">
        <v>29</v>
      </c>
      <c r="J27" s="637"/>
      <c r="K27" s="637"/>
      <c r="L27" s="637"/>
      <c r="M27" s="637"/>
      <c r="N27" s="637"/>
      <c r="O27" s="637"/>
      <c r="P27" s="637"/>
      <c r="Q27" s="637"/>
      <c r="R27" s="637"/>
      <c r="S27" s="637"/>
      <c r="T27" s="637"/>
      <c r="U27" s="637"/>
      <c r="V27" s="637"/>
      <c r="W27" s="637"/>
      <c r="X27" s="637"/>
      <c r="Y27" s="637"/>
      <c r="Z27" s="637"/>
      <c r="AA27" s="637"/>
      <c r="AB27" s="637"/>
      <c r="AC27" s="637"/>
      <c r="AD27" s="637"/>
      <c r="AE27" s="637"/>
      <c r="AF27" s="637"/>
      <c r="AG27" s="637"/>
      <c r="AH27" s="209"/>
      <c r="AI27" s="253"/>
      <c r="AJ27" s="253"/>
      <c r="AK27" s="12"/>
      <c r="AN27" s="276"/>
      <c r="AO27" s="276"/>
      <c r="AP27" s="276"/>
      <c r="AQ27" s="276"/>
      <c r="AR27" s="276"/>
      <c r="AS27" s="147"/>
      <c r="AT27" s="11"/>
    </row>
    <row r="28" spans="2:53" ht="28.5" customHeight="1" thickBot="1" x14ac:dyDescent="0.3">
      <c r="B28" s="15"/>
      <c r="C28" s="210" t="s">
        <v>65</v>
      </c>
      <c r="D28" s="211" t="s">
        <v>258</v>
      </c>
      <c r="E28" s="211" t="s">
        <v>257</v>
      </c>
      <c r="F28" s="211" t="s">
        <v>263</v>
      </c>
      <c r="G28" s="615" t="s">
        <v>164</v>
      </c>
      <c r="H28" s="615"/>
      <c r="I28" s="212">
        <v>1</v>
      </c>
      <c r="J28" s="212">
        <v>2</v>
      </c>
      <c r="K28" s="212">
        <v>3</v>
      </c>
      <c r="L28" s="212">
        <v>4</v>
      </c>
      <c r="M28" s="212">
        <v>5</v>
      </c>
      <c r="N28" s="212">
        <v>6</v>
      </c>
      <c r="O28" s="212">
        <v>7</v>
      </c>
      <c r="P28" s="212">
        <v>8</v>
      </c>
      <c r="Q28" s="212">
        <v>9</v>
      </c>
      <c r="R28" s="212">
        <v>10</v>
      </c>
      <c r="S28" s="212">
        <v>11</v>
      </c>
      <c r="T28" s="212">
        <v>12</v>
      </c>
      <c r="U28" s="212">
        <v>13</v>
      </c>
      <c r="V28" s="212">
        <v>14</v>
      </c>
      <c r="W28" s="212">
        <v>15</v>
      </c>
      <c r="X28" s="212">
        <v>16</v>
      </c>
      <c r="Y28" s="212">
        <v>17</v>
      </c>
      <c r="Z28" s="212">
        <v>18</v>
      </c>
      <c r="AA28" s="212">
        <v>19</v>
      </c>
      <c r="AB28" s="212">
        <v>20</v>
      </c>
      <c r="AC28" s="212">
        <v>21</v>
      </c>
      <c r="AD28" s="212">
        <v>22</v>
      </c>
      <c r="AE28" s="212">
        <v>23</v>
      </c>
      <c r="AF28" s="212">
        <v>24</v>
      </c>
      <c r="AG28" s="212">
        <v>25</v>
      </c>
      <c r="AH28" s="213" t="s">
        <v>66</v>
      </c>
      <c r="AI28" s="253"/>
      <c r="AJ28" s="253"/>
      <c r="AK28" s="12"/>
      <c r="AN28" s="276"/>
      <c r="AO28" s="276"/>
      <c r="AP28" s="276"/>
      <c r="AQ28" s="276"/>
      <c r="AR28" s="276"/>
      <c r="AS28" s="11"/>
      <c r="AT28" s="11"/>
    </row>
    <row r="29" spans="2:53" ht="15.75" thickBot="1" x14ac:dyDescent="0.3">
      <c r="B29" s="15"/>
      <c r="C29" s="214">
        <f>C10</f>
        <v>1</v>
      </c>
      <c r="D29" s="215">
        <f>W10</f>
        <v>0</v>
      </c>
      <c r="E29" s="215">
        <f t="shared" ref="E29:F31" si="11">AB10</f>
        <v>0</v>
      </c>
      <c r="F29" s="215">
        <f t="shared" si="11"/>
        <v>0</v>
      </c>
      <c r="G29" s="215">
        <f>IF(D29="",0,D29-E29)</f>
        <v>0</v>
      </c>
      <c r="H29" s="216"/>
      <c r="I29" s="217">
        <f>IF($H10&gt;=25,$G29,IF(I$28&lt;=$H10,$G29,IF(I$28&lt;=($H10*($AD10+1)),$G29,0)))-IF($H10="",0,IF(I$28-1&lt;=($H10*$AD10),$F29+$F30+$F31,0))*IF(OR($AE10=0,$AE10&gt;25),0,IF(MOD(I$28,$H10)=0,1,0))</f>
        <v>0</v>
      </c>
      <c r="J29" s="217">
        <f>IF($H10&gt;=25,$G29,IF(J$28&lt;=$H10,$G29,IF(J$28&lt;=($H10*($AD10+1)),$G29,0)))-IF($H10="",0,IF(J$28-1&lt;=($H10*$AD10),$F29+$F30+$F31,0))*IF(OR($AE10=0,$AE10&gt;25),0,IF(MOD(J$28-1,$H10)=0,1,0))</f>
        <v>0</v>
      </c>
      <c r="K29" s="217">
        <f t="shared" ref="K29:AG29" si="12">IF($H10&gt;=25,$G29,IF(K$28&lt;=$H10,$G29,IF(K$28&lt;=($H10*($AD10+1)),$G29,0)))-IF($H10="",0,IF(K$28-1&lt;=($H10*$AD10),$F29+$F30+$F31,0))*IF(OR($AE10=0,$AE10&gt;25),0,IF(MOD(K$28-1,$H10)=0,1,0))</f>
        <v>0</v>
      </c>
      <c r="L29" s="217">
        <f t="shared" si="12"/>
        <v>0</v>
      </c>
      <c r="M29" s="217">
        <f t="shared" si="12"/>
        <v>0</v>
      </c>
      <c r="N29" s="217">
        <f t="shared" si="12"/>
        <v>0</v>
      </c>
      <c r="O29" s="217">
        <f t="shared" si="12"/>
        <v>0</v>
      </c>
      <c r="P29" s="217">
        <f t="shared" si="12"/>
        <v>0</v>
      </c>
      <c r="Q29" s="217">
        <f t="shared" si="12"/>
        <v>0</v>
      </c>
      <c r="R29" s="217">
        <f t="shared" si="12"/>
        <v>0</v>
      </c>
      <c r="S29" s="217">
        <f t="shared" si="12"/>
        <v>0</v>
      </c>
      <c r="T29" s="217">
        <f t="shared" si="12"/>
        <v>0</v>
      </c>
      <c r="U29" s="217">
        <f t="shared" si="12"/>
        <v>0</v>
      </c>
      <c r="V29" s="217">
        <f t="shared" si="12"/>
        <v>0</v>
      </c>
      <c r="W29" s="217">
        <f t="shared" si="12"/>
        <v>0</v>
      </c>
      <c r="X29" s="217">
        <f t="shared" si="12"/>
        <v>0</v>
      </c>
      <c r="Y29" s="217">
        <f t="shared" si="12"/>
        <v>0</v>
      </c>
      <c r="Z29" s="217">
        <f t="shared" si="12"/>
        <v>0</v>
      </c>
      <c r="AA29" s="217">
        <f t="shared" si="12"/>
        <v>0</v>
      </c>
      <c r="AB29" s="217">
        <f t="shared" si="12"/>
        <v>0</v>
      </c>
      <c r="AC29" s="217">
        <f t="shared" si="12"/>
        <v>0</v>
      </c>
      <c r="AD29" s="217">
        <f t="shared" si="12"/>
        <v>0</v>
      </c>
      <c r="AE29" s="217">
        <f t="shared" si="12"/>
        <v>0</v>
      </c>
      <c r="AF29" s="217">
        <f t="shared" si="12"/>
        <v>0</v>
      </c>
      <c r="AG29" s="217">
        <f t="shared" si="12"/>
        <v>0</v>
      </c>
      <c r="AH29" s="218">
        <f t="shared" ref="AH29:AH38" si="13">SUM(I29:AG29)</f>
        <v>0</v>
      </c>
      <c r="AI29" s="253"/>
      <c r="AJ29" s="253"/>
      <c r="AK29" s="12"/>
    </row>
    <row r="30" spans="2:53" ht="15.75" thickBot="1" x14ac:dyDescent="0.3">
      <c r="B30" s="15"/>
      <c r="C30" s="214">
        <f>C11</f>
        <v>2</v>
      </c>
      <c r="D30" s="215"/>
      <c r="E30" s="215">
        <f t="shared" si="11"/>
        <v>0</v>
      </c>
      <c r="F30" s="215">
        <f t="shared" si="11"/>
        <v>0</v>
      </c>
      <c r="G30" s="215"/>
      <c r="H30" s="219"/>
      <c r="I30" s="217"/>
      <c r="J30" s="217"/>
      <c r="K30" s="217"/>
      <c r="L30" s="217"/>
      <c r="M30" s="217"/>
      <c r="N30" s="217"/>
      <c r="O30" s="217"/>
      <c r="P30" s="217"/>
      <c r="Q30" s="217"/>
      <c r="R30" s="217"/>
      <c r="S30" s="217"/>
      <c r="T30" s="217"/>
      <c r="U30" s="217"/>
      <c r="V30" s="217"/>
      <c r="W30" s="217"/>
      <c r="X30" s="217"/>
      <c r="Y30" s="217"/>
      <c r="Z30" s="217"/>
      <c r="AA30" s="217"/>
      <c r="AB30" s="217"/>
      <c r="AC30" s="217"/>
      <c r="AD30" s="217"/>
      <c r="AE30" s="217"/>
      <c r="AF30" s="217"/>
      <c r="AG30" s="217"/>
      <c r="AH30" s="218">
        <f t="shared" si="13"/>
        <v>0</v>
      </c>
      <c r="AI30" s="253"/>
      <c r="AJ30" s="253"/>
      <c r="AK30" s="12"/>
    </row>
    <row r="31" spans="2:53" ht="15.75" thickBot="1" x14ac:dyDescent="0.3">
      <c r="B31" s="15"/>
      <c r="C31" s="214">
        <f>C12</f>
        <v>3</v>
      </c>
      <c r="D31" s="215"/>
      <c r="E31" s="215">
        <f t="shared" si="11"/>
        <v>0</v>
      </c>
      <c r="F31" s="215">
        <f t="shared" si="11"/>
        <v>0</v>
      </c>
      <c r="G31" s="215"/>
      <c r="H31" s="219"/>
      <c r="I31" s="217"/>
      <c r="J31" s="217"/>
      <c r="K31" s="217"/>
      <c r="L31" s="217"/>
      <c r="M31" s="217"/>
      <c r="N31" s="217"/>
      <c r="O31" s="217"/>
      <c r="P31" s="217"/>
      <c r="Q31" s="217"/>
      <c r="R31" s="217"/>
      <c r="S31" s="217"/>
      <c r="T31" s="217"/>
      <c r="U31" s="217"/>
      <c r="V31" s="217"/>
      <c r="W31" s="217"/>
      <c r="X31" s="217"/>
      <c r="Y31" s="217"/>
      <c r="Z31" s="217"/>
      <c r="AA31" s="217"/>
      <c r="AB31" s="217"/>
      <c r="AC31" s="217"/>
      <c r="AD31" s="217"/>
      <c r="AE31" s="217"/>
      <c r="AF31" s="217"/>
      <c r="AG31" s="217"/>
      <c r="AH31" s="218">
        <f t="shared" si="13"/>
        <v>0</v>
      </c>
      <c r="AI31" s="253"/>
      <c r="AJ31" s="253"/>
      <c r="AK31" s="12"/>
    </row>
    <row r="32" spans="2:53" ht="15.75" thickBot="1" x14ac:dyDescent="0.3">
      <c r="B32" s="15"/>
      <c r="C32" s="214">
        <f t="shared" ref="C32:C37" si="14">C14</f>
        <v>4</v>
      </c>
      <c r="D32" s="220">
        <f t="shared" ref="D32:D37" si="15">W14</f>
        <v>0</v>
      </c>
      <c r="E32" s="220">
        <f t="shared" ref="E32:E37" si="16">AB14</f>
        <v>0</v>
      </c>
      <c r="F32" s="220">
        <f t="shared" ref="F32:F37" si="17">AC14</f>
        <v>0</v>
      </c>
      <c r="G32" s="215">
        <f t="shared" ref="G32:G38" si="18">IF(D32="",0,D32-E32)</f>
        <v>0</v>
      </c>
      <c r="H32" s="219"/>
      <c r="I32" s="217">
        <f>IF($H14&gt;=25,$G32,IF(I$28&lt;=$H14,$G32,IF(I$28&lt;=($H14*($AD14+1)),$G32,0)))-IF(I$28-1&lt;=($H14*$AD14),$F32,0)*IF(OR($AE14=0,$AE14&gt;25),0,IF(MOD(I$28,$H14)=0,1,0))</f>
        <v>0</v>
      </c>
      <c r="J32" s="217">
        <f t="shared" ref="J32:Y37" si="19">IF($H14&gt;=25,$G32,IF(J$28&lt;=$H14,$G32,IF(J$28&lt;=($H14*($AD14+1)),$G32,0)))-IF(J$28-1&lt;=($H14*$AD14),$F32,0)*IF(OR($AE14=0,$AE14&gt;25),0,IF(MOD(J$28-1,$H14)=0,1,0))</f>
        <v>0</v>
      </c>
      <c r="K32" s="217">
        <f t="shared" si="19"/>
        <v>0</v>
      </c>
      <c r="L32" s="217">
        <f t="shared" si="19"/>
        <v>0</v>
      </c>
      <c r="M32" s="217">
        <f t="shared" si="19"/>
        <v>0</v>
      </c>
      <c r="N32" s="217">
        <f t="shared" si="19"/>
        <v>0</v>
      </c>
      <c r="O32" s="217">
        <f t="shared" si="19"/>
        <v>0</v>
      </c>
      <c r="P32" s="217">
        <f t="shared" si="19"/>
        <v>0</v>
      </c>
      <c r="Q32" s="217">
        <f t="shared" si="19"/>
        <v>0</v>
      </c>
      <c r="R32" s="217">
        <f t="shared" si="19"/>
        <v>0</v>
      </c>
      <c r="S32" s="217">
        <f t="shared" si="19"/>
        <v>0</v>
      </c>
      <c r="T32" s="217">
        <f t="shared" si="19"/>
        <v>0</v>
      </c>
      <c r="U32" s="217">
        <f t="shared" si="19"/>
        <v>0</v>
      </c>
      <c r="V32" s="217">
        <f t="shared" si="19"/>
        <v>0</v>
      </c>
      <c r="W32" s="217">
        <f t="shared" si="19"/>
        <v>0</v>
      </c>
      <c r="X32" s="217">
        <f t="shared" si="19"/>
        <v>0</v>
      </c>
      <c r="Y32" s="217">
        <f t="shared" si="19"/>
        <v>0</v>
      </c>
      <c r="Z32" s="217">
        <f t="shared" ref="K32:AG37" si="20">IF($H14&gt;=25,$G32,IF(Z$28&lt;=$H14,$G32,IF(Z$28&lt;=($H14*($AD14+1)),$G32,0)))-IF(Z$28-1&lt;=($H14*$AD14),$F32,0)*IF(OR($AE14=0,$AE14&gt;25),0,IF(MOD(Z$28-1,$H14)=0,1,0))</f>
        <v>0</v>
      </c>
      <c r="AA32" s="217">
        <f t="shared" si="20"/>
        <v>0</v>
      </c>
      <c r="AB32" s="217">
        <f t="shared" si="20"/>
        <v>0</v>
      </c>
      <c r="AC32" s="217">
        <f t="shared" si="20"/>
        <v>0</v>
      </c>
      <c r="AD32" s="217">
        <f t="shared" si="20"/>
        <v>0</v>
      </c>
      <c r="AE32" s="217">
        <f t="shared" si="20"/>
        <v>0</v>
      </c>
      <c r="AF32" s="217">
        <f t="shared" si="20"/>
        <v>0</v>
      </c>
      <c r="AG32" s="217">
        <f t="shared" si="20"/>
        <v>0</v>
      </c>
      <c r="AH32" s="218">
        <f t="shared" si="13"/>
        <v>0</v>
      </c>
      <c r="AI32" s="253"/>
      <c r="AJ32" s="253"/>
      <c r="AK32" s="12"/>
    </row>
    <row r="33" spans="2:37" ht="15.75" thickBot="1" x14ac:dyDescent="0.3">
      <c r="B33" s="15"/>
      <c r="C33" s="214">
        <f t="shared" si="14"/>
        <v>5</v>
      </c>
      <c r="D33" s="220">
        <f t="shared" si="15"/>
        <v>0</v>
      </c>
      <c r="E33" s="220">
        <f t="shared" si="16"/>
        <v>0</v>
      </c>
      <c r="F33" s="220">
        <f t="shared" si="17"/>
        <v>0</v>
      </c>
      <c r="G33" s="215">
        <f t="shared" si="18"/>
        <v>0</v>
      </c>
      <c r="H33" s="219"/>
      <c r="I33" s="217">
        <f t="shared" ref="I33:I37" si="21">IF($H15&gt;=25,$G33,IF(I$28&lt;=$H15,$G33,IF(I$28&lt;=($H15*($AD15+1)),$G33,0)))-IF(I$28-1&lt;=($H15*$AD15),$F33,0)*IF(OR($AE15=0,$AE15&gt;25),0,IF(MOD(I$28,$H15)=0,1,0))</f>
        <v>0</v>
      </c>
      <c r="J33" s="217">
        <f t="shared" si="19"/>
        <v>0</v>
      </c>
      <c r="K33" s="217">
        <f t="shared" si="20"/>
        <v>0</v>
      </c>
      <c r="L33" s="217">
        <f t="shared" si="20"/>
        <v>0</v>
      </c>
      <c r="M33" s="217">
        <f t="shared" si="20"/>
        <v>0</v>
      </c>
      <c r="N33" s="217">
        <f t="shared" si="20"/>
        <v>0</v>
      </c>
      <c r="O33" s="217">
        <f t="shared" si="20"/>
        <v>0</v>
      </c>
      <c r="P33" s="217">
        <f t="shared" si="20"/>
        <v>0</v>
      </c>
      <c r="Q33" s="217">
        <f t="shared" si="20"/>
        <v>0</v>
      </c>
      <c r="R33" s="217">
        <f t="shared" si="20"/>
        <v>0</v>
      </c>
      <c r="S33" s="217">
        <f t="shared" si="20"/>
        <v>0</v>
      </c>
      <c r="T33" s="217">
        <f t="shared" si="20"/>
        <v>0</v>
      </c>
      <c r="U33" s="217">
        <f t="shared" si="20"/>
        <v>0</v>
      </c>
      <c r="V33" s="217">
        <f t="shared" si="20"/>
        <v>0</v>
      </c>
      <c r="W33" s="217">
        <f t="shared" si="20"/>
        <v>0</v>
      </c>
      <c r="X33" s="217">
        <f t="shared" si="20"/>
        <v>0</v>
      </c>
      <c r="Y33" s="217">
        <f t="shared" si="20"/>
        <v>0</v>
      </c>
      <c r="Z33" s="217">
        <f t="shared" si="20"/>
        <v>0</v>
      </c>
      <c r="AA33" s="217">
        <f t="shared" si="20"/>
        <v>0</v>
      </c>
      <c r="AB33" s="217">
        <f t="shared" si="20"/>
        <v>0</v>
      </c>
      <c r="AC33" s="217">
        <f t="shared" si="20"/>
        <v>0</v>
      </c>
      <c r="AD33" s="217">
        <f t="shared" si="20"/>
        <v>0</v>
      </c>
      <c r="AE33" s="217">
        <f t="shared" si="20"/>
        <v>0</v>
      </c>
      <c r="AF33" s="217">
        <f t="shared" si="20"/>
        <v>0</v>
      </c>
      <c r="AG33" s="217">
        <f t="shared" si="20"/>
        <v>0</v>
      </c>
      <c r="AH33" s="218">
        <f t="shared" si="13"/>
        <v>0</v>
      </c>
      <c r="AI33" s="253"/>
      <c r="AJ33" s="253"/>
      <c r="AK33" s="12"/>
    </row>
    <row r="34" spans="2:37" ht="15.75" thickBot="1" x14ac:dyDescent="0.3">
      <c r="B34" s="15"/>
      <c r="C34" s="214">
        <f t="shared" si="14"/>
        <v>6</v>
      </c>
      <c r="D34" s="220">
        <f t="shared" si="15"/>
        <v>0</v>
      </c>
      <c r="E34" s="220">
        <f t="shared" si="16"/>
        <v>0</v>
      </c>
      <c r="F34" s="220">
        <f t="shared" si="17"/>
        <v>0</v>
      </c>
      <c r="G34" s="215">
        <f t="shared" si="18"/>
        <v>0</v>
      </c>
      <c r="H34" s="221"/>
      <c r="I34" s="217">
        <f t="shared" si="21"/>
        <v>0</v>
      </c>
      <c r="J34" s="217">
        <f t="shared" si="19"/>
        <v>0</v>
      </c>
      <c r="K34" s="217">
        <f t="shared" si="20"/>
        <v>0</v>
      </c>
      <c r="L34" s="217">
        <f t="shared" si="20"/>
        <v>0</v>
      </c>
      <c r="M34" s="217">
        <f t="shared" si="20"/>
        <v>0</v>
      </c>
      <c r="N34" s="217">
        <f t="shared" si="20"/>
        <v>0</v>
      </c>
      <c r="O34" s="217">
        <f t="shared" si="20"/>
        <v>0</v>
      </c>
      <c r="P34" s="217">
        <f t="shared" si="20"/>
        <v>0</v>
      </c>
      <c r="Q34" s="217">
        <f t="shared" si="20"/>
        <v>0</v>
      </c>
      <c r="R34" s="217">
        <f t="shared" si="20"/>
        <v>0</v>
      </c>
      <c r="S34" s="217">
        <f t="shared" si="20"/>
        <v>0</v>
      </c>
      <c r="T34" s="217">
        <f t="shared" si="20"/>
        <v>0</v>
      </c>
      <c r="U34" s="217">
        <f t="shared" si="20"/>
        <v>0</v>
      </c>
      <c r="V34" s="217">
        <f t="shared" si="20"/>
        <v>0</v>
      </c>
      <c r="W34" s="217">
        <f t="shared" si="20"/>
        <v>0</v>
      </c>
      <c r="X34" s="217">
        <f t="shared" si="20"/>
        <v>0</v>
      </c>
      <c r="Y34" s="217">
        <f t="shared" si="20"/>
        <v>0</v>
      </c>
      <c r="Z34" s="217">
        <f t="shared" si="20"/>
        <v>0</v>
      </c>
      <c r="AA34" s="217">
        <f t="shared" si="20"/>
        <v>0</v>
      </c>
      <c r="AB34" s="217">
        <f t="shared" si="20"/>
        <v>0</v>
      </c>
      <c r="AC34" s="217">
        <f t="shared" si="20"/>
        <v>0</v>
      </c>
      <c r="AD34" s="217">
        <f t="shared" si="20"/>
        <v>0</v>
      </c>
      <c r="AE34" s="217">
        <f t="shared" si="20"/>
        <v>0</v>
      </c>
      <c r="AF34" s="217">
        <f t="shared" si="20"/>
        <v>0</v>
      </c>
      <c r="AG34" s="217">
        <f t="shared" si="20"/>
        <v>0</v>
      </c>
      <c r="AH34" s="218">
        <f t="shared" si="13"/>
        <v>0</v>
      </c>
      <c r="AI34" s="253"/>
      <c r="AJ34" s="253"/>
      <c r="AK34" s="12"/>
    </row>
    <row r="35" spans="2:37" ht="15.75" thickBot="1" x14ac:dyDescent="0.3">
      <c r="B35" s="15"/>
      <c r="C35" s="214">
        <f t="shared" si="14"/>
        <v>7</v>
      </c>
      <c r="D35" s="220">
        <f t="shared" si="15"/>
        <v>0</v>
      </c>
      <c r="E35" s="220">
        <f t="shared" si="16"/>
        <v>0</v>
      </c>
      <c r="F35" s="220">
        <f t="shared" si="17"/>
        <v>0</v>
      </c>
      <c r="G35" s="215">
        <f t="shared" si="18"/>
        <v>0</v>
      </c>
      <c r="H35" s="221"/>
      <c r="I35" s="217">
        <f t="shared" si="21"/>
        <v>0</v>
      </c>
      <c r="J35" s="217">
        <f t="shared" si="19"/>
        <v>0</v>
      </c>
      <c r="K35" s="217">
        <f t="shared" si="20"/>
        <v>0</v>
      </c>
      <c r="L35" s="217">
        <f t="shared" si="20"/>
        <v>0</v>
      </c>
      <c r="M35" s="217">
        <f t="shared" si="20"/>
        <v>0</v>
      </c>
      <c r="N35" s="217">
        <f t="shared" si="20"/>
        <v>0</v>
      </c>
      <c r="O35" s="217">
        <f t="shared" si="20"/>
        <v>0</v>
      </c>
      <c r="P35" s="217">
        <f t="shared" si="20"/>
        <v>0</v>
      </c>
      <c r="Q35" s="217">
        <f t="shared" si="20"/>
        <v>0</v>
      </c>
      <c r="R35" s="217">
        <f t="shared" si="20"/>
        <v>0</v>
      </c>
      <c r="S35" s="217">
        <f t="shared" si="20"/>
        <v>0</v>
      </c>
      <c r="T35" s="217">
        <f t="shared" si="20"/>
        <v>0</v>
      </c>
      <c r="U35" s="217">
        <f t="shared" si="20"/>
        <v>0</v>
      </c>
      <c r="V35" s="217">
        <f t="shared" si="20"/>
        <v>0</v>
      </c>
      <c r="W35" s="217">
        <f t="shared" si="20"/>
        <v>0</v>
      </c>
      <c r="X35" s="217">
        <f t="shared" si="20"/>
        <v>0</v>
      </c>
      <c r="Y35" s="217">
        <f t="shared" si="20"/>
        <v>0</v>
      </c>
      <c r="Z35" s="217">
        <f t="shared" si="20"/>
        <v>0</v>
      </c>
      <c r="AA35" s="217">
        <f t="shared" si="20"/>
        <v>0</v>
      </c>
      <c r="AB35" s="217">
        <f t="shared" si="20"/>
        <v>0</v>
      </c>
      <c r="AC35" s="217">
        <f t="shared" si="20"/>
        <v>0</v>
      </c>
      <c r="AD35" s="217">
        <f t="shared" si="20"/>
        <v>0</v>
      </c>
      <c r="AE35" s="217">
        <f t="shared" si="20"/>
        <v>0</v>
      </c>
      <c r="AF35" s="217">
        <f t="shared" si="20"/>
        <v>0</v>
      </c>
      <c r="AG35" s="217">
        <f t="shared" si="20"/>
        <v>0</v>
      </c>
      <c r="AH35" s="218">
        <f>SUM(I35:AG35)</f>
        <v>0</v>
      </c>
      <c r="AI35" s="253"/>
      <c r="AJ35" s="253"/>
      <c r="AK35" s="12"/>
    </row>
    <row r="36" spans="2:37" ht="15.75" thickBot="1" x14ac:dyDescent="0.3">
      <c r="B36" s="15"/>
      <c r="C36" s="214">
        <f t="shared" si="14"/>
        <v>8</v>
      </c>
      <c r="D36" s="220">
        <f t="shared" si="15"/>
        <v>0</v>
      </c>
      <c r="E36" s="220">
        <f t="shared" si="16"/>
        <v>0</v>
      </c>
      <c r="F36" s="220">
        <f t="shared" si="17"/>
        <v>0</v>
      </c>
      <c r="G36" s="215">
        <f t="shared" si="18"/>
        <v>0</v>
      </c>
      <c r="H36" s="221"/>
      <c r="I36" s="217">
        <f t="shared" si="21"/>
        <v>0</v>
      </c>
      <c r="J36" s="217">
        <f t="shared" si="19"/>
        <v>0</v>
      </c>
      <c r="K36" s="217">
        <f t="shared" si="20"/>
        <v>0</v>
      </c>
      <c r="L36" s="217">
        <f t="shared" si="20"/>
        <v>0</v>
      </c>
      <c r="M36" s="217">
        <f t="shared" si="20"/>
        <v>0</v>
      </c>
      <c r="N36" s="217">
        <f t="shared" si="20"/>
        <v>0</v>
      </c>
      <c r="O36" s="217">
        <f t="shared" si="20"/>
        <v>0</v>
      </c>
      <c r="P36" s="217">
        <f t="shared" si="20"/>
        <v>0</v>
      </c>
      <c r="Q36" s="217">
        <f t="shared" si="20"/>
        <v>0</v>
      </c>
      <c r="R36" s="217">
        <f t="shared" si="20"/>
        <v>0</v>
      </c>
      <c r="S36" s="217">
        <f t="shared" si="20"/>
        <v>0</v>
      </c>
      <c r="T36" s="217">
        <f t="shared" si="20"/>
        <v>0</v>
      </c>
      <c r="U36" s="217">
        <f t="shared" si="20"/>
        <v>0</v>
      </c>
      <c r="V36" s="217">
        <f t="shared" si="20"/>
        <v>0</v>
      </c>
      <c r="W36" s="217">
        <f t="shared" si="20"/>
        <v>0</v>
      </c>
      <c r="X36" s="217">
        <f t="shared" si="20"/>
        <v>0</v>
      </c>
      <c r="Y36" s="217">
        <f t="shared" si="20"/>
        <v>0</v>
      </c>
      <c r="Z36" s="217">
        <f t="shared" si="20"/>
        <v>0</v>
      </c>
      <c r="AA36" s="217">
        <f t="shared" si="20"/>
        <v>0</v>
      </c>
      <c r="AB36" s="217">
        <f t="shared" si="20"/>
        <v>0</v>
      </c>
      <c r="AC36" s="217">
        <f t="shared" si="20"/>
        <v>0</v>
      </c>
      <c r="AD36" s="217">
        <f t="shared" si="20"/>
        <v>0</v>
      </c>
      <c r="AE36" s="217">
        <f t="shared" si="20"/>
        <v>0</v>
      </c>
      <c r="AF36" s="217">
        <f t="shared" si="20"/>
        <v>0</v>
      </c>
      <c r="AG36" s="217">
        <f t="shared" si="20"/>
        <v>0</v>
      </c>
      <c r="AH36" s="218">
        <f t="shared" si="13"/>
        <v>0</v>
      </c>
      <c r="AI36" s="253"/>
      <c r="AJ36" s="253"/>
      <c r="AK36" s="12"/>
    </row>
    <row r="37" spans="2:37" ht="15.75" thickBot="1" x14ac:dyDescent="0.3">
      <c r="B37" s="15"/>
      <c r="C37" s="214">
        <f t="shared" si="14"/>
        <v>9</v>
      </c>
      <c r="D37" s="220">
        <f t="shared" si="15"/>
        <v>0</v>
      </c>
      <c r="E37" s="220">
        <f t="shared" si="16"/>
        <v>0</v>
      </c>
      <c r="F37" s="220">
        <f t="shared" si="17"/>
        <v>0</v>
      </c>
      <c r="G37" s="215">
        <f t="shared" si="18"/>
        <v>0</v>
      </c>
      <c r="H37" s="221"/>
      <c r="I37" s="217">
        <f t="shared" si="21"/>
        <v>0</v>
      </c>
      <c r="J37" s="217">
        <f t="shared" si="19"/>
        <v>0</v>
      </c>
      <c r="K37" s="217">
        <f t="shared" si="20"/>
        <v>0</v>
      </c>
      <c r="L37" s="217">
        <f t="shared" si="20"/>
        <v>0</v>
      </c>
      <c r="M37" s="217">
        <f t="shared" si="20"/>
        <v>0</v>
      </c>
      <c r="N37" s="217">
        <f t="shared" si="20"/>
        <v>0</v>
      </c>
      <c r="O37" s="217">
        <f t="shared" si="20"/>
        <v>0</v>
      </c>
      <c r="P37" s="217">
        <f t="shared" si="20"/>
        <v>0</v>
      </c>
      <c r="Q37" s="217">
        <f t="shared" si="20"/>
        <v>0</v>
      </c>
      <c r="R37" s="217">
        <f t="shared" si="20"/>
        <v>0</v>
      </c>
      <c r="S37" s="217">
        <f t="shared" si="20"/>
        <v>0</v>
      </c>
      <c r="T37" s="217">
        <f t="shared" si="20"/>
        <v>0</v>
      </c>
      <c r="U37" s="217">
        <f t="shared" si="20"/>
        <v>0</v>
      </c>
      <c r="V37" s="217">
        <f t="shared" si="20"/>
        <v>0</v>
      </c>
      <c r="W37" s="217">
        <f t="shared" si="20"/>
        <v>0</v>
      </c>
      <c r="X37" s="217">
        <f t="shared" si="20"/>
        <v>0</v>
      </c>
      <c r="Y37" s="217">
        <f t="shared" si="20"/>
        <v>0</v>
      </c>
      <c r="Z37" s="217">
        <f t="shared" si="20"/>
        <v>0</v>
      </c>
      <c r="AA37" s="217">
        <f t="shared" si="20"/>
        <v>0</v>
      </c>
      <c r="AB37" s="217">
        <f t="shared" si="20"/>
        <v>0</v>
      </c>
      <c r="AC37" s="217">
        <f t="shared" si="20"/>
        <v>0</v>
      </c>
      <c r="AD37" s="217">
        <f t="shared" si="20"/>
        <v>0</v>
      </c>
      <c r="AE37" s="217">
        <f t="shared" si="20"/>
        <v>0</v>
      </c>
      <c r="AF37" s="217">
        <f t="shared" si="20"/>
        <v>0</v>
      </c>
      <c r="AG37" s="217">
        <f t="shared" si="20"/>
        <v>0</v>
      </c>
      <c r="AH37" s="218">
        <f t="shared" si="13"/>
        <v>0</v>
      </c>
      <c r="AI37" s="253"/>
      <c r="AJ37" s="253"/>
      <c r="AK37" s="12"/>
    </row>
    <row r="38" spans="2:37" ht="15.75" thickBot="1" x14ac:dyDescent="0.3">
      <c r="B38" s="15"/>
      <c r="C38" s="214">
        <f>C20</f>
        <v>10</v>
      </c>
      <c r="D38" s="220">
        <f>W20</f>
        <v>0</v>
      </c>
      <c r="E38" s="220">
        <f>AB20</f>
        <v>0</v>
      </c>
      <c r="F38" s="220">
        <f>AC20</f>
        <v>0</v>
      </c>
      <c r="G38" s="215">
        <f t="shared" si="18"/>
        <v>0</v>
      </c>
      <c r="H38" s="221"/>
      <c r="I38" s="217">
        <f>IF($H20&gt;=25,$G38,IF(I$28&lt;=$H20,$G38,IF(I$28&lt;=($H20*($AD20+1)),$G38,0)))-IF(I$28-1&lt;=($H20*$AD20),$F38,0)*IF(OR($AE20=0,$AE20&gt;25),0,IF(MOD(I$28,$H20)=0,1,0))</f>
        <v>0</v>
      </c>
      <c r="J38" s="217">
        <f>IF($H20&gt;=25,$G38,IF(J$28&lt;=$H20,$G38,IF(J$28&lt;=($H20*($AD20+1)),$G38,0)))-IF(J$28-1&lt;=($H20*$AD20),$F38,0)*IF(OR($AE20=0,$AE20&gt;25),0,IF(MOD(J$28-1,$H20)=0,1,0))</f>
        <v>0</v>
      </c>
      <c r="K38" s="217">
        <f t="shared" ref="K38:AG38" si="22">IF($H20&gt;=25,$G38,IF(K$28&lt;=$H20,$G38,IF(K$28&lt;=($H20*($AD20+1)),$G38,0)))-IF(K$28-1&lt;=($H20*$AD20),$F38,0)*IF(OR($AE20=0,$AE20&gt;25),0,IF(MOD(K$28-1,$H20)=0,1,0))</f>
        <v>0</v>
      </c>
      <c r="L38" s="217">
        <f t="shared" si="22"/>
        <v>0</v>
      </c>
      <c r="M38" s="217">
        <f t="shared" si="22"/>
        <v>0</v>
      </c>
      <c r="N38" s="217">
        <f t="shared" si="22"/>
        <v>0</v>
      </c>
      <c r="O38" s="217">
        <f t="shared" si="22"/>
        <v>0</v>
      </c>
      <c r="P38" s="217">
        <f t="shared" si="22"/>
        <v>0</v>
      </c>
      <c r="Q38" s="217">
        <f t="shared" si="22"/>
        <v>0</v>
      </c>
      <c r="R38" s="217">
        <f t="shared" si="22"/>
        <v>0</v>
      </c>
      <c r="S38" s="217">
        <f t="shared" si="22"/>
        <v>0</v>
      </c>
      <c r="T38" s="217">
        <f t="shared" si="22"/>
        <v>0</v>
      </c>
      <c r="U38" s="217">
        <f t="shared" si="22"/>
        <v>0</v>
      </c>
      <c r="V38" s="217">
        <f t="shared" si="22"/>
        <v>0</v>
      </c>
      <c r="W38" s="217">
        <f t="shared" si="22"/>
        <v>0</v>
      </c>
      <c r="X38" s="217">
        <f t="shared" si="22"/>
        <v>0</v>
      </c>
      <c r="Y38" s="217">
        <f t="shared" si="22"/>
        <v>0</v>
      </c>
      <c r="Z38" s="217">
        <f t="shared" si="22"/>
        <v>0</v>
      </c>
      <c r="AA38" s="217">
        <f t="shared" si="22"/>
        <v>0</v>
      </c>
      <c r="AB38" s="217">
        <f t="shared" si="22"/>
        <v>0</v>
      </c>
      <c r="AC38" s="217">
        <f t="shared" si="22"/>
        <v>0</v>
      </c>
      <c r="AD38" s="217">
        <f t="shared" si="22"/>
        <v>0</v>
      </c>
      <c r="AE38" s="217">
        <f t="shared" si="22"/>
        <v>0</v>
      </c>
      <c r="AF38" s="217">
        <f t="shared" si="22"/>
        <v>0</v>
      </c>
      <c r="AG38" s="217">
        <f t="shared" si="22"/>
        <v>0</v>
      </c>
      <c r="AH38" s="218">
        <f t="shared" si="13"/>
        <v>0</v>
      </c>
      <c r="AI38" s="253"/>
      <c r="AJ38" s="253"/>
      <c r="AK38" s="12"/>
    </row>
    <row r="39" spans="2:37" ht="15.75" thickBot="1" x14ac:dyDescent="0.3">
      <c r="B39" s="15"/>
      <c r="C39" s="214"/>
      <c r="D39" s="222"/>
      <c r="E39" s="222"/>
      <c r="F39" s="222"/>
      <c r="G39" s="219"/>
      <c r="H39" s="223" t="s">
        <v>67</v>
      </c>
      <c r="I39" s="224">
        <f>SUM(I29:I38)</f>
        <v>0</v>
      </c>
      <c r="J39" s="224">
        <f t="shared" ref="J39:AH39" si="23">SUM(J29:J38)</f>
        <v>0</v>
      </c>
      <c r="K39" s="224">
        <f t="shared" si="23"/>
        <v>0</v>
      </c>
      <c r="L39" s="224">
        <f t="shared" si="23"/>
        <v>0</v>
      </c>
      <c r="M39" s="224">
        <f t="shared" si="23"/>
        <v>0</v>
      </c>
      <c r="N39" s="224">
        <f t="shared" si="23"/>
        <v>0</v>
      </c>
      <c r="O39" s="224">
        <f t="shared" si="23"/>
        <v>0</v>
      </c>
      <c r="P39" s="224">
        <f t="shared" si="23"/>
        <v>0</v>
      </c>
      <c r="Q39" s="224">
        <f t="shared" si="23"/>
        <v>0</v>
      </c>
      <c r="R39" s="224">
        <f t="shared" si="23"/>
        <v>0</v>
      </c>
      <c r="S39" s="224">
        <f t="shared" si="23"/>
        <v>0</v>
      </c>
      <c r="T39" s="224">
        <f t="shared" si="23"/>
        <v>0</v>
      </c>
      <c r="U39" s="224">
        <f t="shared" si="23"/>
        <v>0</v>
      </c>
      <c r="V39" s="224">
        <f t="shared" si="23"/>
        <v>0</v>
      </c>
      <c r="W39" s="224">
        <f t="shared" si="23"/>
        <v>0</v>
      </c>
      <c r="X39" s="224">
        <f t="shared" si="23"/>
        <v>0</v>
      </c>
      <c r="Y39" s="224">
        <f t="shared" si="23"/>
        <v>0</v>
      </c>
      <c r="Z39" s="224">
        <f t="shared" si="23"/>
        <v>0</v>
      </c>
      <c r="AA39" s="224">
        <f t="shared" si="23"/>
        <v>0</v>
      </c>
      <c r="AB39" s="224">
        <f t="shared" si="23"/>
        <v>0</v>
      </c>
      <c r="AC39" s="224">
        <f t="shared" si="23"/>
        <v>0</v>
      </c>
      <c r="AD39" s="224">
        <f t="shared" si="23"/>
        <v>0</v>
      </c>
      <c r="AE39" s="224">
        <f t="shared" si="23"/>
        <v>0</v>
      </c>
      <c r="AF39" s="224">
        <f t="shared" si="23"/>
        <v>0</v>
      </c>
      <c r="AG39" s="224">
        <f t="shared" si="23"/>
        <v>0</v>
      </c>
      <c r="AH39" s="225">
        <f t="shared" si="23"/>
        <v>0</v>
      </c>
      <c r="AI39" s="253"/>
      <c r="AJ39" s="253"/>
      <c r="AK39" s="12"/>
    </row>
    <row r="40" spans="2:37" ht="15.75" thickBot="1" x14ac:dyDescent="0.3">
      <c r="B40" s="15"/>
      <c r="C40" s="214"/>
      <c r="D40" s="226"/>
      <c r="E40" s="226"/>
      <c r="F40" s="226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7"/>
      <c r="AI40" s="253"/>
      <c r="AJ40" s="253"/>
      <c r="AK40" s="12"/>
    </row>
    <row r="41" spans="2:37" ht="28.5" customHeight="1" thickBot="1" x14ac:dyDescent="0.3">
      <c r="B41" s="15"/>
      <c r="C41" s="210" t="s">
        <v>65</v>
      </c>
      <c r="D41" s="228" t="s">
        <v>264</v>
      </c>
      <c r="E41" s="229"/>
      <c r="F41" s="229"/>
      <c r="G41" s="615" t="s">
        <v>265</v>
      </c>
      <c r="H41" s="615"/>
      <c r="I41" s="212">
        <v>1</v>
      </c>
      <c r="J41" s="212">
        <v>2</v>
      </c>
      <c r="K41" s="212">
        <v>3</v>
      </c>
      <c r="L41" s="212">
        <v>4</v>
      </c>
      <c r="M41" s="212">
        <v>5</v>
      </c>
      <c r="N41" s="212">
        <v>6</v>
      </c>
      <c r="O41" s="212">
        <v>7</v>
      </c>
      <c r="P41" s="212">
        <v>8</v>
      </c>
      <c r="Q41" s="212">
        <v>9</v>
      </c>
      <c r="R41" s="212">
        <v>10</v>
      </c>
      <c r="S41" s="212">
        <v>11</v>
      </c>
      <c r="T41" s="212">
        <v>12</v>
      </c>
      <c r="U41" s="212">
        <v>13</v>
      </c>
      <c r="V41" s="212">
        <v>14</v>
      </c>
      <c r="W41" s="212">
        <v>15</v>
      </c>
      <c r="X41" s="212">
        <v>16</v>
      </c>
      <c r="Y41" s="212">
        <v>17</v>
      </c>
      <c r="Z41" s="212">
        <v>18</v>
      </c>
      <c r="AA41" s="212">
        <v>19</v>
      </c>
      <c r="AB41" s="212">
        <v>20</v>
      </c>
      <c r="AC41" s="212">
        <v>21</v>
      </c>
      <c r="AD41" s="212">
        <v>22</v>
      </c>
      <c r="AE41" s="212">
        <v>23</v>
      </c>
      <c r="AF41" s="212">
        <v>24</v>
      </c>
      <c r="AG41" s="212">
        <v>25</v>
      </c>
      <c r="AH41" s="213" t="s">
        <v>66</v>
      </c>
      <c r="AI41" s="253"/>
      <c r="AJ41" s="253"/>
      <c r="AK41" s="12"/>
    </row>
    <row r="42" spans="2:37" ht="15.75" thickBot="1" x14ac:dyDescent="0.3">
      <c r="B42" s="15"/>
      <c r="C42" s="230">
        <f t="shared" ref="C42:C51" si="24">C29</f>
        <v>1</v>
      </c>
      <c r="D42" s="231">
        <f>V10</f>
        <v>0</v>
      </c>
      <c r="E42" s="232"/>
      <c r="F42" s="232"/>
      <c r="G42" s="231">
        <f>IF(D42="","",D42-E42-F42)</f>
        <v>0</v>
      </c>
      <c r="H42" s="219"/>
      <c r="I42" s="233">
        <f t="shared" ref="I42:AG42" si="25">IF($H10&gt;=25,$G42,IF(I$41&lt;=$H10,$G42,IF(I$41&lt;=($H10*($AD10+1)),$G42,0)))</f>
        <v>0</v>
      </c>
      <c r="J42" s="233">
        <f t="shared" si="25"/>
        <v>0</v>
      </c>
      <c r="K42" s="233">
        <f t="shared" si="25"/>
        <v>0</v>
      </c>
      <c r="L42" s="233">
        <f t="shared" si="25"/>
        <v>0</v>
      </c>
      <c r="M42" s="233">
        <f t="shared" si="25"/>
        <v>0</v>
      </c>
      <c r="N42" s="233">
        <f t="shared" si="25"/>
        <v>0</v>
      </c>
      <c r="O42" s="233">
        <f t="shared" si="25"/>
        <v>0</v>
      </c>
      <c r="P42" s="233">
        <f t="shared" si="25"/>
        <v>0</v>
      </c>
      <c r="Q42" s="233">
        <f t="shared" si="25"/>
        <v>0</v>
      </c>
      <c r="R42" s="233">
        <f t="shared" si="25"/>
        <v>0</v>
      </c>
      <c r="S42" s="233">
        <f t="shared" si="25"/>
        <v>0</v>
      </c>
      <c r="T42" s="233">
        <f t="shared" si="25"/>
        <v>0</v>
      </c>
      <c r="U42" s="233">
        <f t="shared" si="25"/>
        <v>0</v>
      </c>
      <c r="V42" s="233">
        <f t="shared" si="25"/>
        <v>0</v>
      </c>
      <c r="W42" s="233">
        <f t="shared" si="25"/>
        <v>0</v>
      </c>
      <c r="X42" s="233">
        <f t="shared" si="25"/>
        <v>0</v>
      </c>
      <c r="Y42" s="233">
        <f t="shared" si="25"/>
        <v>0</v>
      </c>
      <c r="Z42" s="233">
        <f t="shared" si="25"/>
        <v>0</v>
      </c>
      <c r="AA42" s="233">
        <f t="shared" si="25"/>
        <v>0</v>
      </c>
      <c r="AB42" s="233">
        <f t="shared" si="25"/>
        <v>0</v>
      </c>
      <c r="AC42" s="233">
        <f t="shared" si="25"/>
        <v>0</v>
      </c>
      <c r="AD42" s="233">
        <f t="shared" si="25"/>
        <v>0</v>
      </c>
      <c r="AE42" s="233">
        <f t="shared" si="25"/>
        <v>0</v>
      </c>
      <c r="AF42" s="233">
        <f t="shared" si="25"/>
        <v>0</v>
      </c>
      <c r="AG42" s="233">
        <f t="shared" si="25"/>
        <v>0</v>
      </c>
      <c r="AH42" s="234">
        <f t="shared" ref="AH42:AH50" si="26">SUM(I42:AG42)</f>
        <v>0</v>
      </c>
      <c r="AI42" s="253"/>
      <c r="AJ42" s="253"/>
      <c r="AK42" s="12"/>
    </row>
    <row r="43" spans="2:37" ht="15.75" thickBot="1" x14ac:dyDescent="0.3">
      <c r="B43" s="15"/>
      <c r="C43" s="230">
        <f t="shared" si="24"/>
        <v>2</v>
      </c>
      <c r="D43" s="231"/>
      <c r="E43" s="232"/>
      <c r="F43" s="232"/>
      <c r="G43" s="231"/>
      <c r="H43" s="219"/>
      <c r="I43" s="233"/>
      <c r="J43" s="233"/>
      <c r="K43" s="233"/>
      <c r="L43" s="233"/>
      <c r="M43" s="233"/>
      <c r="N43" s="233"/>
      <c r="O43" s="233"/>
      <c r="P43" s="233"/>
      <c r="Q43" s="233"/>
      <c r="R43" s="233"/>
      <c r="S43" s="233"/>
      <c r="T43" s="233"/>
      <c r="U43" s="233"/>
      <c r="V43" s="233"/>
      <c r="W43" s="233"/>
      <c r="X43" s="233"/>
      <c r="Y43" s="233"/>
      <c r="Z43" s="233"/>
      <c r="AA43" s="233"/>
      <c r="AB43" s="233"/>
      <c r="AC43" s="233"/>
      <c r="AD43" s="233"/>
      <c r="AE43" s="233"/>
      <c r="AF43" s="233"/>
      <c r="AG43" s="233"/>
      <c r="AH43" s="234">
        <f t="shared" si="26"/>
        <v>0</v>
      </c>
      <c r="AI43" s="253"/>
      <c r="AJ43" s="253"/>
      <c r="AK43" s="12"/>
    </row>
    <row r="44" spans="2:37" ht="15.75" thickBot="1" x14ac:dyDescent="0.3">
      <c r="B44" s="15"/>
      <c r="C44" s="230">
        <f t="shared" si="24"/>
        <v>3</v>
      </c>
      <c r="D44" s="231"/>
      <c r="E44" s="232"/>
      <c r="F44" s="232"/>
      <c r="G44" s="231"/>
      <c r="H44" s="219"/>
      <c r="I44" s="233"/>
      <c r="J44" s="233"/>
      <c r="K44" s="233"/>
      <c r="L44" s="233"/>
      <c r="M44" s="233"/>
      <c r="N44" s="233"/>
      <c r="O44" s="233"/>
      <c r="P44" s="233"/>
      <c r="Q44" s="233"/>
      <c r="R44" s="233"/>
      <c r="S44" s="233"/>
      <c r="T44" s="233"/>
      <c r="U44" s="233"/>
      <c r="V44" s="233"/>
      <c r="W44" s="233"/>
      <c r="X44" s="233"/>
      <c r="Y44" s="233"/>
      <c r="Z44" s="233"/>
      <c r="AA44" s="233"/>
      <c r="AB44" s="233"/>
      <c r="AC44" s="233"/>
      <c r="AD44" s="233"/>
      <c r="AE44" s="233"/>
      <c r="AF44" s="233"/>
      <c r="AG44" s="233"/>
      <c r="AH44" s="234">
        <f t="shared" si="26"/>
        <v>0</v>
      </c>
      <c r="AI44" s="253"/>
      <c r="AJ44" s="253"/>
      <c r="AK44" s="12"/>
    </row>
    <row r="45" spans="2:37" ht="15.75" thickBot="1" x14ac:dyDescent="0.3">
      <c r="B45" s="15"/>
      <c r="C45" s="230">
        <f t="shared" si="24"/>
        <v>4</v>
      </c>
      <c r="D45" s="231">
        <f>V13</f>
        <v>0</v>
      </c>
      <c r="E45" s="232"/>
      <c r="F45" s="232"/>
      <c r="G45" s="231">
        <f t="shared" ref="G45:G51" si="27">IF(D45="","",D45-E45-F45)</f>
        <v>0</v>
      </c>
      <c r="H45" s="219"/>
      <c r="I45" s="233">
        <f t="shared" ref="I45:J50" si="28">IF($H14&gt;=25,$G45,IF(I$41&lt;=$H14,$G45,IF(I$41&lt;=($H14*($AD14+1)),$G45,0)))</f>
        <v>0</v>
      </c>
      <c r="J45" s="233">
        <f t="shared" si="28"/>
        <v>0</v>
      </c>
      <c r="K45" s="233">
        <f t="shared" ref="K45:AG45" si="29">IF($H14&gt;=25,$G45,IF(K$41&lt;=$H14,$G45,IF(K$41&lt;=($H14*($AD14+1)),$G45,0)))</f>
        <v>0</v>
      </c>
      <c r="L45" s="233">
        <f t="shared" si="29"/>
        <v>0</v>
      </c>
      <c r="M45" s="233">
        <f t="shared" si="29"/>
        <v>0</v>
      </c>
      <c r="N45" s="233">
        <f t="shared" si="29"/>
        <v>0</v>
      </c>
      <c r="O45" s="233">
        <f t="shared" si="29"/>
        <v>0</v>
      </c>
      <c r="P45" s="233">
        <f t="shared" si="29"/>
        <v>0</v>
      </c>
      <c r="Q45" s="233">
        <f t="shared" si="29"/>
        <v>0</v>
      </c>
      <c r="R45" s="233">
        <f t="shared" si="29"/>
        <v>0</v>
      </c>
      <c r="S45" s="233">
        <f t="shared" si="29"/>
        <v>0</v>
      </c>
      <c r="T45" s="233">
        <f t="shared" si="29"/>
        <v>0</v>
      </c>
      <c r="U45" s="233">
        <f t="shared" si="29"/>
        <v>0</v>
      </c>
      <c r="V45" s="233">
        <f t="shared" si="29"/>
        <v>0</v>
      </c>
      <c r="W45" s="233">
        <f t="shared" si="29"/>
        <v>0</v>
      </c>
      <c r="X45" s="233">
        <f t="shared" si="29"/>
        <v>0</v>
      </c>
      <c r="Y45" s="233">
        <f t="shared" si="29"/>
        <v>0</v>
      </c>
      <c r="Z45" s="233">
        <f t="shared" si="29"/>
        <v>0</v>
      </c>
      <c r="AA45" s="233">
        <f t="shared" si="29"/>
        <v>0</v>
      </c>
      <c r="AB45" s="233">
        <f t="shared" si="29"/>
        <v>0</v>
      </c>
      <c r="AC45" s="233">
        <f t="shared" si="29"/>
        <v>0</v>
      </c>
      <c r="AD45" s="233">
        <f t="shared" si="29"/>
        <v>0</v>
      </c>
      <c r="AE45" s="233">
        <f t="shared" si="29"/>
        <v>0</v>
      </c>
      <c r="AF45" s="233">
        <f t="shared" si="29"/>
        <v>0</v>
      </c>
      <c r="AG45" s="233">
        <f t="shared" si="29"/>
        <v>0</v>
      </c>
      <c r="AH45" s="234">
        <f t="shared" si="26"/>
        <v>0</v>
      </c>
      <c r="AI45" s="253"/>
      <c r="AJ45" s="253"/>
      <c r="AK45" s="12"/>
    </row>
    <row r="46" spans="2:37" ht="15.75" thickBot="1" x14ac:dyDescent="0.3">
      <c r="B46" s="15"/>
      <c r="C46" s="235">
        <f t="shared" si="24"/>
        <v>5</v>
      </c>
      <c r="D46" s="231">
        <f>V14</f>
        <v>0</v>
      </c>
      <c r="E46" s="232"/>
      <c r="F46" s="232"/>
      <c r="G46" s="231">
        <f t="shared" si="27"/>
        <v>0</v>
      </c>
      <c r="H46" s="219"/>
      <c r="I46" s="233">
        <f t="shared" si="28"/>
        <v>0</v>
      </c>
      <c r="J46" s="233">
        <f t="shared" si="28"/>
        <v>0</v>
      </c>
      <c r="K46" s="233">
        <f t="shared" ref="K46:AG46" si="30">IF($H15&gt;=25,$G46,IF(K$41&lt;=$H15,$G46,IF(K$41&lt;=($H15*($AD15+1)),$G46,0)))</f>
        <v>0</v>
      </c>
      <c r="L46" s="233">
        <f t="shared" si="30"/>
        <v>0</v>
      </c>
      <c r="M46" s="233">
        <f t="shared" si="30"/>
        <v>0</v>
      </c>
      <c r="N46" s="233">
        <f t="shared" si="30"/>
        <v>0</v>
      </c>
      <c r="O46" s="233">
        <f t="shared" si="30"/>
        <v>0</v>
      </c>
      <c r="P46" s="233">
        <f t="shared" si="30"/>
        <v>0</v>
      </c>
      <c r="Q46" s="233">
        <f t="shared" si="30"/>
        <v>0</v>
      </c>
      <c r="R46" s="233">
        <f t="shared" si="30"/>
        <v>0</v>
      </c>
      <c r="S46" s="233">
        <f t="shared" si="30"/>
        <v>0</v>
      </c>
      <c r="T46" s="233">
        <f t="shared" si="30"/>
        <v>0</v>
      </c>
      <c r="U46" s="233">
        <f t="shared" si="30"/>
        <v>0</v>
      </c>
      <c r="V46" s="233">
        <f t="shared" si="30"/>
        <v>0</v>
      </c>
      <c r="W46" s="233">
        <f t="shared" si="30"/>
        <v>0</v>
      </c>
      <c r="X46" s="233">
        <f t="shared" si="30"/>
        <v>0</v>
      </c>
      <c r="Y46" s="233">
        <f t="shared" si="30"/>
        <v>0</v>
      </c>
      <c r="Z46" s="233">
        <f t="shared" si="30"/>
        <v>0</v>
      </c>
      <c r="AA46" s="233">
        <f t="shared" si="30"/>
        <v>0</v>
      </c>
      <c r="AB46" s="233">
        <f t="shared" si="30"/>
        <v>0</v>
      </c>
      <c r="AC46" s="233">
        <f t="shared" si="30"/>
        <v>0</v>
      </c>
      <c r="AD46" s="233">
        <f t="shared" si="30"/>
        <v>0</v>
      </c>
      <c r="AE46" s="233">
        <f t="shared" si="30"/>
        <v>0</v>
      </c>
      <c r="AF46" s="233">
        <f t="shared" si="30"/>
        <v>0</v>
      </c>
      <c r="AG46" s="233">
        <f t="shared" si="30"/>
        <v>0</v>
      </c>
      <c r="AH46" s="234">
        <f t="shared" si="26"/>
        <v>0</v>
      </c>
      <c r="AI46" s="253"/>
      <c r="AJ46" s="253"/>
      <c r="AK46" s="12"/>
    </row>
    <row r="47" spans="2:37" ht="15.75" thickBot="1" x14ac:dyDescent="0.3">
      <c r="B47" s="15"/>
      <c r="C47" s="235">
        <f t="shared" si="24"/>
        <v>6</v>
      </c>
      <c r="D47" s="231">
        <f>V16</f>
        <v>0</v>
      </c>
      <c r="E47" s="236"/>
      <c r="F47" s="236"/>
      <c r="G47" s="231">
        <f t="shared" si="27"/>
        <v>0</v>
      </c>
      <c r="H47" s="221"/>
      <c r="I47" s="233">
        <f t="shared" si="28"/>
        <v>0</v>
      </c>
      <c r="J47" s="233">
        <f t="shared" si="28"/>
        <v>0</v>
      </c>
      <c r="K47" s="233">
        <f t="shared" ref="K47:AG47" si="31">IF($H16&gt;=25,$G47,IF(K$41&lt;=$H16,$G47,IF(K$41&lt;=($H16*($AD16+1)),$G47,0)))</f>
        <v>0</v>
      </c>
      <c r="L47" s="233">
        <f t="shared" si="31"/>
        <v>0</v>
      </c>
      <c r="M47" s="233">
        <f t="shared" si="31"/>
        <v>0</v>
      </c>
      <c r="N47" s="233">
        <f t="shared" si="31"/>
        <v>0</v>
      </c>
      <c r="O47" s="233">
        <f t="shared" si="31"/>
        <v>0</v>
      </c>
      <c r="P47" s="233">
        <f t="shared" si="31"/>
        <v>0</v>
      </c>
      <c r="Q47" s="233">
        <f t="shared" si="31"/>
        <v>0</v>
      </c>
      <c r="R47" s="233">
        <f t="shared" si="31"/>
        <v>0</v>
      </c>
      <c r="S47" s="233">
        <f t="shared" si="31"/>
        <v>0</v>
      </c>
      <c r="T47" s="233">
        <f t="shared" si="31"/>
        <v>0</v>
      </c>
      <c r="U47" s="233">
        <f t="shared" si="31"/>
        <v>0</v>
      </c>
      <c r="V47" s="233">
        <f t="shared" si="31"/>
        <v>0</v>
      </c>
      <c r="W47" s="233">
        <f t="shared" si="31"/>
        <v>0</v>
      </c>
      <c r="X47" s="233">
        <f t="shared" si="31"/>
        <v>0</v>
      </c>
      <c r="Y47" s="233">
        <f t="shared" si="31"/>
        <v>0</v>
      </c>
      <c r="Z47" s="233">
        <f t="shared" si="31"/>
        <v>0</v>
      </c>
      <c r="AA47" s="233">
        <f t="shared" si="31"/>
        <v>0</v>
      </c>
      <c r="AB47" s="233">
        <f t="shared" si="31"/>
        <v>0</v>
      </c>
      <c r="AC47" s="233">
        <f t="shared" si="31"/>
        <v>0</v>
      </c>
      <c r="AD47" s="233">
        <f t="shared" si="31"/>
        <v>0</v>
      </c>
      <c r="AE47" s="233">
        <f t="shared" si="31"/>
        <v>0</v>
      </c>
      <c r="AF47" s="233">
        <f t="shared" si="31"/>
        <v>0</v>
      </c>
      <c r="AG47" s="233">
        <f t="shared" si="31"/>
        <v>0</v>
      </c>
      <c r="AH47" s="234">
        <f t="shared" si="26"/>
        <v>0</v>
      </c>
      <c r="AI47" s="253"/>
      <c r="AJ47" s="253"/>
      <c r="AK47" s="12"/>
    </row>
    <row r="48" spans="2:37" ht="15.75" thickBot="1" x14ac:dyDescent="0.3">
      <c r="B48" s="15"/>
      <c r="C48" s="235">
        <f t="shared" si="24"/>
        <v>7</v>
      </c>
      <c r="D48" s="231">
        <f>V17</f>
        <v>0</v>
      </c>
      <c r="E48" s="236"/>
      <c r="F48" s="236"/>
      <c r="G48" s="231">
        <f t="shared" si="27"/>
        <v>0</v>
      </c>
      <c r="H48" s="221"/>
      <c r="I48" s="233">
        <f t="shared" si="28"/>
        <v>0</v>
      </c>
      <c r="J48" s="233">
        <f t="shared" si="28"/>
        <v>0</v>
      </c>
      <c r="K48" s="233">
        <f t="shared" ref="K48:AG48" si="32">IF($H17&gt;=25,$G48,IF(K$41&lt;=$H17,$G48,IF(K$41&lt;=($H17*($AD17+1)),$G48,0)))</f>
        <v>0</v>
      </c>
      <c r="L48" s="233">
        <f t="shared" si="32"/>
        <v>0</v>
      </c>
      <c r="M48" s="233">
        <f t="shared" si="32"/>
        <v>0</v>
      </c>
      <c r="N48" s="233">
        <f t="shared" si="32"/>
        <v>0</v>
      </c>
      <c r="O48" s="233">
        <f t="shared" si="32"/>
        <v>0</v>
      </c>
      <c r="P48" s="233">
        <f t="shared" si="32"/>
        <v>0</v>
      </c>
      <c r="Q48" s="233">
        <f t="shared" si="32"/>
        <v>0</v>
      </c>
      <c r="R48" s="233">
        <f t="shared" si="32"/>
        <v>0</v>
      </c>
      <c r="S48" s="233">
        <f t="shared" si="32"/>
        <v>0</v>
      </c>
      <c r="T48" s="233">
        <f t="shared" si="32"/>
        <v>0</v>
      </c>
      <c r="U48" s="233">
        <f t="shared" si="32"/>
        <v>0</v>
      </c>
      <c r="V48" s="233">
        <f t="shared" si="32"/>
        <v>0</v>
      </c>
      <c r="W48" s="233">
        <f t="shared" si="32"/>
        <v>0</v>
      </c>
      <c r="X48" s="233">
        <f t="shared" si="32"/>
        <v>0</v>
      </c>
      <c r="Y48" s="233">
        <f t="shared" si="32"/>
        <v>0</v>
      </c>
      <c r="Z48" s="233">
        <f t="shared" si="32"/>
        <v>0</v>
      </c>
      <c r="AA48" s="233">
        <f t="shared" si="32"/>
        <v>0</v>
      </c>
      <c r="AB48" s="233">
        <f t="shared" si="32"/>
        <v>0</v>
      </c>
      <c r="AC48" s="233">
        <f t="shared" si="32"/>
        <v>0</v>
      </c>
      <c r="AD48" s="233">
        <f t="shared" si="32"/>
        <v>0</v>
      </c>
      <c r="AE48" s="233">
        <f t="shared" si="32"/>
        <v>0</v>
      </c>
      <c r="AF48" s="233">
        <f t="shared" si="32"/>
        <v>0</v>
      </c>
      <c r="AG48" s="233">
        <f t="shared" si="32"/>
        <v>0</v>
      </c>
      <c r="AH48" s="234">
        <f t="shared" si="26"/>
        <v>0</v>
      </c>
      <c r="AI48" s="253"/>
      <c r="AJ48" s="253"/>
      <c r="AK48" s="12"/>
    </row>
    <row r="49" spans="2:37" ht="15.75" thickBot="1" x14ac:dyDescent="0.3">
      <c r="B49" s="15"/>
      <c r="C49" s="235">
        <f t="shared" si="24"/>
        <v>8</v>
      </c>
      <c r="D49" s="231">
        <f>V18</f>
        <v>0</v>
      </c>
      <c r="E49" s="236"/>
      <c r="F49" s="236"/>
      <c r="G49" s="231">
        <f t="shared" si="27"/>
        <v>0</v>
      </c>
      <c r="H49" s="221"/>
      <c r="I49" s="233">
        <f t="shared" si="28"/>
        <v>0</v>
      </c>
      <c r="J49" s="233">
        <f t="shared" si="28"/>
        <v>0</v>
      </c>
      <c r="K49" s="233">
        <f t="shared" ref="K49:AG49" si="33">IF($H18&gt;=25,$G49,IF(K$41&lt;=$H18,$G49,IF(K$41&lt;=($H18*($AD18+1)),$G49,0)))</f>
        <v>0</v>
      </c>
      <c r="L49" s="233">
        <f t="shared" si="33"/>
        <v>0</v>
      </c>
      <c r="M49" s="233">
        <f t="shared" si="33"/>
        <v>0</v>
      </c>
      <c r="N49" s="233">
        <f t="shared" si="33"/>
        <v>0</v>
      </c>
      <c r="O49" s="233">
        <f t="shared" si="33"/>
        <v>0</v>
      </c>
      <c r="P49" s="233">
        <f t="shared" si="33"/>
        <v>0</v>
      </c>
      <c r="Q49" s="233">
        <f t="shared" si="33"/>
        <v>0</v>
      </c>
      <c r="R49" s="233">
        <f t="shared" si="33"/>
        <v>0</v>
      </c>
      <c r="S49" s="233">
        <f t="shared" si="33"/>
        <v>0</v>
      </c>
      <c r="T49" s="233">
        <f t="shared" si="33"/>
        <v>0</v>
      </c>
      <c r="U49" s="233">
        <f t="shared" si="33"/>
        <v>0</v>
      </c>
      <c r="V49" s="233">
        <f t="shared" si="33"/>
        <v>0</v>
      </c>
      <c r="W49" s="233">
        <f t="shared" si="33"/>
        <v>0</v>
      </c>
      <c r="X49" s="233">
        <f t="shared" si="33"/>
        <v>0</v>
      </c>
      <c r="Y49" s="233">
        <f t="shared" si="33"/>
        <v>0</v>
      </c>
      <c r="Z49" s="233">
        <f t="shared" si="33"/>
        <v>0</v>
      </c>
      <c r="AA49" s="233">
        <f t="shared" si="33"/>
        <v>0</v>
      </c>
      <c r="AB49" s="233">
        <f t="shared" si="33"/>
        <v>0</v>
      </c>
      <c r="AC49" s="233">
        <f t="shared" si="33"/>
        <v>0</v>
      </c>
      <c r="AD49" s="233">
        <f t="shared" si="33"/>
        <v>0</v>
      </c>
      <c r="AE49" s="233">
        <f t="shared" si="33"/>
        <v>0</v>
      </c>
      <c r="AF49" s="233">
        <f t="shared" si="33"/>
        <v>0</v>
      </c>
      <c r="AG49" s="233">
        <f t="shared" si="33"/>
        <v>0</v>
      </c>
      <c r="AH49" s="234">
        <f t="shared" si="26"/>
        <v>0</v>
      </c>
      <c r="AI49" s="253"/>
      <c r="AJ49" s="253"/>
      <c r="AK49" s="12"/>
    </row>
    <row r="50" spans="2:37" ht="15.75" thickBot="1" x14ac:dyDescent="0.3">
      <c r="B50" s="15"/>
      <c r="C50" s="235">
        <f t="shared" si="24"/>
        <v>9</v>
      </c>
      <c r="D50" s="231">
        <f>V19</f>
        <v>0</v>
      </c>
      <c r="E50" s="236"/>
      <c r="F50" s="236"/>
      <c r="G50" s="231">
        <f t="shared" si="27"/>
        <v>0</v>
      </c>
      <c r="H50" s="221"/>
      <c r="I50" s="233">
        <f t="shared" si="28"/>
        <v>0</v>
      </c>
      <c r="J50" s="233">
        <f t="shared" si="28"/>
        <v>0</v>
      </c>
      <c r="K50" s="233">
        <f t="shared" ref="K50:AG50" si="34">IF($H19&gt;=25,$G50,IF(K$41&lt;=$H19,$G50,IF(K$41&lt;=($H19*($AD19+1)),$G50,0)))</f>
        <v>0</v>
      </c>
      <c r="L50" s="233">
        <f t="shared" si="34"/>
        <v>0</v>
      </c>
      <c r="M50" s="233">
        <f t="shared" si="34"/>
        <v>0</v>
      </c>
      <c r="N50" s="233">
        <f t="shared" si="34"/>
        <v>0</v>
      </c>
      <c r="O50" s="233">
        <f t="shared" si="34"/>
        <v>0</v>
      </c>
      <c r="P50" s="233">
        <f t="shared" si="34"/>
        <v>0</v>
      </c>
      <c r="Q50" s="233">
        <f t="shared" si="34"/>
        <v>0</v>
      </c>
      <c r="R50" s="233">
        <f t="shared" si="34"/>
        <v>0</v>
      </c>
      <c r="S50" s="233">
        <f t="shared" si="34"/>
        <v>0</v>
      </c>
      <c r="T50" s="233">
        <f t="shared" si="34"/>
        <v>0</v>
      </c>
      <c r="U50" s="233">
        <f t="shared" si="34"/>
        <v>0</v>
      </c>
      <c r="V50" s="233">
        <f t="shared" si="34"/>
        <v>0</v>
      </c>
      <c r="W50" s="233">
        <f t="shared" si="34"/>
        <v>0</v>
      </c>
      <c r="X50" s="233">
        <f t="shared" si="34"/>
        <v>0</v>
      </c>
      <c r="Y50" s="233">
        <f t="shared" si="34"/>
        <v>0</v>
      </c>
      <c r="Z50" s="233">
        <f t="shared" si="34"/>
        <v>0</v>
      </c>
      <c r="AA50" s="233">
        <f t="shared" si="34"/>
        <v>0</v>
      </c>
      <c r="AB50" s="233">
        <f t="shared" si="34"/>
        <v>0</v>
      </c>
      <c r="AC50" s="233">
        <f t="shared" si="34"/>
        <v>0</v>
      </c>
      <c r="AD50" s="233">
        <f t="shared" si="34"/>
        <v>0</v>
      </c>
      <c r="AE50" s="233">
        <f t="shared" si="34"/>
        <v>0</v>
      </c>
      <c r="AF50" s="233">
        <f t="shared" si="34"/>
        <v>0</v>
      </c>
      <c r="AG50" s="233">
        <f t="shared" si="34"/>
        <v>0</v>
      </c>
      <c r="AH50" s="234">
        <f t="shared" si="26"/>
        <v>0</v>
      </c>
      <c r="AI50" s="253"/>
      <c r="AJ50" s="253"/>
      <c r="AK50" s="12"/>
    </row>
    <row r="51" spans="2:37" ht="15.75" customHeight="1" thickBot="1" x14ac:dyDescent="0.3">
      <c r="B51" s="15"/>
      <c r="C51" s="235">
        <f t="shared" si="24"/>
        <v>10</v>
      </c>
      <c r="D51" s="231">
        <f>V20</f>
        <v>0</v>
      </c>
      <c r="E51" s="236"/>
      <c r="F51" s="236"/>
      <c r="G51" s="231">
        <f t="shared" si="27"/>
        <v>0</v>
      </c>
      <c r="H51" s="221"/>
      <c r="I51" s="233">
        <f>IF($H20&gt;=25,$G51,IF(I$41&lt;=$H20,$G51,IF(I$41&lt;=($H20*($AD20+1)),$G51,0)))</f>
        <v>0</v>
      </c>
      <c r="J51" s="233">
        <f>IF($H20&gt;=25,$G51,IF(J$41&lt;=$H20,$G51,IF(J$41&lt;=($H20*($AD20+1)),$G51,0)))</f>
        <v>0</v>
      </c>
      <c r="K51" s="233">
        <f t="shared" ref="K51:AG51" si="35">IF($H20&gt;=25,$G51,IF(K$41&lt;=$H20,$G51,IF(K$41&lt;=($H20*($AD20+1)),$G51,0)))</f>
        <v>0</v>
      </c>
      <c r="L51" s="233">
        <f t="shared" si="35"/>
        <v>0</v>
      </c>
      <c r="M51" s="233">
        <f t="shared" si="35"/>
        <v>0</v>
      </c>
      <c r="N51" s="233">
        <f t="shared" si="35"/>
        <v>0</v>
      </c>
      <c r="O51" s="233">
        <f t="shared" si="35"/>
        <v>0</v>
      </c>
      <c r="P51" s="233">
        <f t="shared" si="35"/>
        <v>0</v>
      </c>
      <c r="Q51" s="233">
        <f t="shared" si="35"/>
        <v>0</v>
      </c>
      <c r="R51" s="233">
        <f t="shared" si="35"/>
        <v>0</v>
      </c>
      <c r="S51" s="233">
        <f t="shared" si="35"/>
        <v>0</v>
      </c>
      <c r="T51" s="233">
        <f t="shared" si="35"/>
        <v>0</v>
      </c>
      <c r="U51" s="233">
        <f t="shared" si="35"/>
        <v>0</v>
      </c>
      <c r="V51" s="233">
        <f t="shared" si="35"/>
        <v>0</v>
      </c>
      <c r="W51" s="233">
        <f t="shared" si="35"/>
        <v>0</v>
      </c>
      <c r="X51" s="233">
        <f t="shared" si="35"/>
        <v>0</v>
      </c>
      <c r="Y51" s="233">
        <f t="shared" si="35"/>
        <v>0</v>
      </c>
      <c r="Z51" s="233">
        <f t="shared" si="35"/>
        <v>0</v>
      </c>
      <c r="AA51" s="233">
        <f t="shared" si="35"/>
        <v>0</v>
      </c>
      <c r="AB51" s="233">
        <f t="shared" si="35"/>
        <v>0</v>
      </c>
      <c r="AC51" s="233">
        <f t="shared" si="35"/>
        <v>0</v>
      </c>
      <c r="AD51" s="233">
        <f t="shared" si="35"/>
        <v>0</v>
      </c>
      <c r="AE51" s="233">
        <f t="shared" si="35"/>
        <v>0</v>
      </c>
      <c r="AF51" s="233">
        <f t="shared" si="35"/>
        <v>0</v>
      </c>
      <c r="AG51" s="233">
        <f t="shared" si="35"/>
        <v>0</v>
      </c>
      <c r="AH51" s="237">
        <f>SUM(O51:AG51)</f>
        <v>0</v>
      </c>
      <c r="AI51" s="253"/>
      <c r="AJ51" s="253"/>
      <c r="AK51" s="12"/>
    </row>
    <row r="52" spans="2:37" ht="15.75" thickBot="1" x14ac:dyDescent="0.3">
      <c r="B52" s="15"/>
      <c r="C52" s="238"/>
      <c r="D52" s="232"/>
      <c r="E52" s="232"/>
      <c r="F52" s="232"/>
      <c r="G52" s="219"/>
      <c r="H52" s="223" t="s">
        <v>67</v>
      </c>
      <c r="I52" s="225">
        <f t="shared" ref="I52:AG52" si="36">SUM(I42:I51)</f>
        <v>0</v>
      </c>
      <c r="J52" s="225">
        <f t="shared" si="36"/>
        <v>0</v>
      </c>
      <c r="K52" s="225">
        <f t="shared" si="36"/>
        <v>0</v>
      </c>
      <c r="L52" s="225">
        <f t="shared" si="36"/>
        <v>0</v>
      </c>
      <c r="M52" s="225">
        <f t="shared" si="36"/>
        <v>0</v>
      </c>
      <c r="N52" s="225">
        <f t="shared" si="36"/>
        <v>0</v>
      </c>
      <c r="O52" s="225">
        <f t="shared" si="36"/>
        <v>0</v>
      </c>
      <c r="P52" s="225">
        <f t="shared" si="36"/>
        <v>0</v>
      </c>
      <c r="Q52" s="225">
        <f t="shared" si="36"/>
        <v>0</v>
      </c>
      <c r="R52" s="225">
        <f t="shared" si="36"/>
        <v>0</v>
      </c>
      <c r="S52" s="225">
        <f t="shared" si="36"/>
        <v>0</v>
      </c>
      <c r="T52" s="225">
        <f t="shared" si="36"/>
        <v>0</v>
      </c>
      <c r="U52" s="225">
        <f t="shared" si="36"/>
        <v>0</v>
      </c>
      <c r="V52" s="225">
        <f t="shared" si="36"/>
        <v>0</v>
      </c>
      <c r="W52" s="225">
        <f t="shared" si="36"/>
        <v>0</v>
      </c>
      <c r="X52" s="225">
        <f t="shared" si="36"/>
        <v>0</v>
      </c>
      <c r="Y52" s="225">
        <f t="shared" si="36"/>
        <v>0</v>
      </c>
      <c r="Z52" s="225">
        <f t="shared" si="36"/>
        <v>0</v>
      </c>
      <c r="AA52" s="225">
        <f t="shared" si="36"/>
        <v>0</v>
      </c>
      <c r="AB52" s="225">
        <f t="shared" si="36"/>
        <v>0</v>
      </c>
      <c r="AC52" s="225">
        <f t="shared" si="36"/>
        <v>0</v>
      </c>
      <c r="AD52" s="225">
        <f t="shared" si="36"/>
        <v>0</v>
      </c>
      <c r="AE52" s="225">
        <f t="shared" si="36"/>
        <v>0</v>
      </c>
      <c r="AF52" s="225">
        <f t="shared" si="36"/>
        <v>0</v>
      </c>
      <c r="AG52" s="225">
        <f t="shared" si="36"/>
        <v>0</v>
      </c>
      <c r="AH52" s="239">
        <f>SUM(AH42:AH51)</f>
        <v>0</v>
      </c>
      <c r="AI52" s="253"/>
      <c r="AJ52" s="253"/>
      <c r="AK52" s="12"/>
    </row>
    <row r="53" spans="2:37" ht="24.75" customHeight="1" thickBot="1" x14ac:dyDescent="0.3">
      <c r="B53" s="15"/>
      <c r="C53" s="240"/>
      <c r="D53" s="241"/>
      <c r="E53" s="241"/>
      <c r="F53" s="241"/>
      <c r="G53" s="24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2"/>
      <c r="V53" s="243"/>
      <c r="W53" s="243"/>
      <c r="X53" s="243"/>
      <c r="Y53" s="243"/>
      <c r="Z53" s="243"/>
      <c r="AA53" s="243"/>
      <c r="AB53" s="243"/>
      <c r="AC53" s="243"/>
      <c r="AD53" s="243"/>
      <c r="AE53" s="243"/>
      <c r="AF53" s="243"/>
      <c r="AG53" s="243"/>
      <c r="AH53" s="244"/>
      <c r="AI53" s="253"/>
      <c r="AJ53" s="253"/>
      <c r="AK53" s="12"/>
    </row>
    <row r="54" spans="2:37" ht="24.75" customHeight="1" x14ac:dyDescent="0.25">
      <c r="B54" s="15"/>
      <c r="C54" s="245"/>
      <c r="D54" s="245"/>
      <c r="E54" s="245"/>
      <c r="F54" s="245"/>
      <c r="G54" s="245"/>
      <c r="H54" s="245"/>
      <c r="I54" s="245"/>
      <c r="J54" s="245"/>
      <c r="K54" s="245"/>
      <c r="L54" s="245"/>
      <c r="M54" s="245"/>
      <c r="N54" s="245"/>
      <c r="O54" s="245"/>
      <c r="P54" s="245"/>
      <c r="Q54" s="245"/>
      <c r="R54" s="245"/>
      <c r="S54" s="245"/>
      <c r="T54" s="245"/>
      <c r="U54" s="245"/>
      <c r="V54" s="216"/>
      <c r="W54" s="216"/>
      <c r="X54" s="216"/>
      <c r="Y54" s="216"/>
      <c r="Z54" s="216"/>
      <c r="AA54" s="216"/>
      <c r="AB54" s="216"/>
      <c r="AC54" s="216"/>
      <c r="AD54" s="216"/>
      <c r="AE54" s="216"/>
      <c r="AF54" s="216"/>
      <c r="AG54" s="216"/>
      <c r="AH54" s="216"/>
      <c r="AI54" s="253"/>
      <c r="AJ54" s="253"/>
      <c r="AK54" s="12"/>
    </row>
    <row r="55" spans="2:37" x14ac:dyDescent="0.25">
      <c r="B55" s="15"/>
      <c r="C55" s="34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253"/>
      <c r="AJ55" s="253"/>
      <c r="AK55" s="12"/>
    </row>
    <row r="56" spans="2:37" x14ac:dyDescent="0.25">
      <c r="B56" s="15"/>
      <c r="C56" s="34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253"/>
      <c r="AJ56" s="253"/>
      <c r="AK56" s="12"/>
    </row>
    <row r="57" spans="2:37" ht="15.75" thickBot="1" x14ac:dyDescent="0.3">
      <c r="B57" s="246"/>
      <c r="C57" s="247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4"/>
    </row>
    <row r="58" spans="2:37" x14ac:dyDescent="0.25">
      <c r="AC58" s="3"/>
      <c r="AD58" s="3"/>
      <c r="AJ58" s="158"/>
    </row>
    <row r="59" spans="2:37" x14ac:dyDescent="0.25">
      <c r="AC59" s="3"/>
      <c r="AD59" s="3"/>
      <c r="AJ59" s="158"/>
    </row>
    <row r="60" spans="2:37" x14ac:dyDescent="0.25">
      <c r="AJ60" s="158"/>
    </row>
    <row r="61" spans="2:37" x14ac:dyDescent="0.25">
      <c r="AJ61" s="158"/>
    </row>
    <row r="62" spans="2:37" x14ac:dyDescent="0.25">
      <c r="AJ62" s="158"/>
    </row>
    <row r="63" spans="2:37" x14ac:dyDescent="0.25">
      <c r="AJ63" s="158"/>
    </row>
    <row r="64" spans="2:37" x14ac:dyDescent="0.25">
      <c r="AJ64" s="158"/>
    </row>
    <row r="65" spans="36:36" x14ac:dyDescent="0.25">
      <c r="AJ65" s="158"/>
    </row>
    <row r="66" spans="36:36" x14ac:dyDescent="0.25">
      <c r="AJ66" s="158"/>
    </row>
    <row r="67" spans="36:36" x14ac:dyDescent="0.25">
      <c r="AJ67" s="158"/>
    </row>
    <row r="68" spans="36:36" x14ac:dyDescent="0.25">
      <c r="AJ68" s="158"/>
    </row>
    <row r="69" spans="36:36" x14ac:dyDescent="0.25">
      <c r="AJ69" s="158"/>
    </row>
    <row r="70" spans="36:36" x14ac:dyDescent="0.25">
      <c r="AJ70" s="158"/>
    </row>
    <row r="71" spans="36:36" x14ac:dyDescent="0.25">
      <c r="AJ71" s="158"/>
    </row>
    <row r="72" spans="36:36" x14ac:dyDescent="0.25">
      <c r="AJ72" s="158"/>
    </row>
    <row r="73" spans="36:36" x14ac:dyDescent="0.25">
      <c r="AJ73" s="158"/>
    </row>
    <row r="74" spans="36:36" x14ac:dyDescent="0.25">
      <c r="AJ74" s="158"/>
    </row>
    <row r="75" spans="36:36" x14ac:dyDescent="0.25">
      <c r="AJ75" s="158"/>
    </row>
    <row r="76" spans="36:36" x14ac:dyDescent="0.25">
      <c r="AJ76" s="158"/>
    </row>
    <row r="77" spans="36:36" x14ac:dyDescent="0.25">
      <c r="AJ77" s="158"/>
    </row>
    <row r="78" spans="36:36" x14ac:dyDescent="0.25">
      <c r="AJ78" s="158"/>
    </row>
    <row r="79" spans="36:36" x14ac:dyDescent="0.25">
      <c r="AJ79" s="158"/>
    </row>
    <row r="80" spans="36:36" x14ac:dyDescent="0.25">
      <c r="AJ80" s="158"/>
    </row>
    <row r="81" spans="36:36" x14ac:dyDescent="0.25">
      <c r="AJ81" s="158"/>
    </row>
    <row r="82" spans="36:36" x14ac:dyDescent="0.25">
      <c r="AJ82" s="158"/>
    </row>
    <row r="83" spans="36:36" x14ac:dyDescent="0.25">
      <c r="AJ83" s="158"/>
    </row>
    <row r="84" spans="36:36" x14ac:dyDescent="0.25">
      <c r="AJ84" s="158"/>
    </row>
    <row r="85" spans="36:36" x14ac:dyDescent="0.25">
      <c r="AJ85" s="158"/>
    </row>
    <row r="86" spans="36:36" x14ac:dyDescent="0.25">
      <c r="AJ86" s="158"/>
    </row>
    <row r="87" spans="36:36" x14ac:dyDescent="0.25">
      <c r="AJ87" s="158"/>
    </row>
    <row r="88" spans="36:36" x14ac:dyDescent="0.25">
      <c r="AJ88" s="158"/>
    </row>
    <row r="89" spans="36:36" x14ac:dyDescent="0.25">
      <c r="AJ89" s="158"/>
    </row>
    <row r="90" spans="36:36" x14ac:dyDescent="0.25">
      <c r="AJ90" s="158"/>
    </row>
    <row r="91" spans="36:36" x14ac:dyDescent="0.25">
      <c r="AJ91" s="158"/>
    </row>
    <row r="93" spans="36:36" x14ac:dyDescent="0.25">
      <c r="AJ93" s="158"/>
    </row>
    <row r="95" spans="36:36" x14ac:dyDescent="0.25">
      <c r="AJ95" s="158"/>
    </row>
    <row r="97" spans="36:36" x14ac:dyDescent="0.25">
      <c r="AJ97" s="158"/>
    </row>
    <row r="99" spans="36:36" x14ac:dyDescent="0.25">
      <c r="AJ99" s="158"/>
    </row>
    <row r="101" spans="36:36" x14ac:dyDescent="0.25">
      <c r="AJ101" s="158"/>
    </row>
    <row r="103" spans="36:36" x14ac:dyDescent="0.25">
      <c r="AJ103" s="158"/>
    </row>
    <row r="105" spans="36:36" x14ac:dyDescent="0.25">
      <c r="AJ105" s="158"/>
    </row>
    <row r="106" spans="36:36" x14ac:dyDescent="0.25">
      <c r="AJ106" s="3">
        <v>76</v>
      </c>
    </row>
    <row r="107" spans="36:36" x14ac:dyDescent="0.25">
      <c r="AJ107" s="158">
        <v>77</v>
      </c>
    </row>
    <row r="108" spans="36:36" x14ac:dyDescent="0.25">
      <c r="AJ108" s="3">
        <v>78</v>
      </c>
    </row>
  </sheetData>
  <sheetProtection algorithmName="SHA-512" hashValue="7PL9f/oAD1PYESG0qp1DtyAbDAG5yL7iBgtkoHSoDtocweAeF9Au0liCsa8dVy5vgKfSH2XOxvytqFx7Moisbg==" saltValue="/N9bUHIeTCaQBfKTLvXKTQ==" spinCount="100000" sheet="1" objects="1" scenarios="1" insertRows="0"/>
  <protectedRanges>
    <protectedRange sqref="E10:E12 F10 G10:G12 D14:M20 I10:M10 Q10:U10 Q14:U20 AB10:AC12 AD10 AB14:AD20 AF14:AG20 AF10:AG12" name="Folha7.i"/>
  </protectedRanges>
  <mergeCells count="17">
    <mergeCell ref="G28:H28"/>
    <mergeCell ref="AF6:AJ6"/>
    <mergeCell ref="C22:D22"/>
    <mergeCell ref="G41:H41"/>
    <mergeCell ref="C23:D23"/>
    <mergeCell ref="Q7:V7"/>
    <mergeCell ref="Y7:Z7"/>
    <mergeCell ref="Q6:AE6"/>
    <mergeCell ref="I26:AH26"/>
    <mergeCell ref="I27:AG27"/>
    <mergeCell ref="C9:D9"/>
    <mergeCell ref="C13:D13"/>
    <mergeCell ref="C3:E3"/>
    <mergeCell ref="C4:H4"/>
    <mergeCell ref="C5:E5"/>
    <mergeCell ref="I7:N7"/>
    <mergeCell ref="I6:P6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'Fatores de conversão'!$N$2:$N$3</xm:f>
          </x14:formula1>
          <xm:sqref>E10:E12 E14:E20</xm:sqref>
        </x14:dataValidation>
        <x14:dataValidation type="list" allowBlank="1" showInputMessage="1" showErrorMessage="1">
          <x14:formula1>
            <xm:f>'Valores-Padrão'!$C$14:$C$15</xm:f>
          </x14:formula1>
          <xm:sqref>F10</xm:sqref>
        </x14:dataValidation>
        <x14:dataValidation type="list" allowBlank="1" showInputMessage="1" showErrorMessage="1">
          <x14:formula1>
            <xm:f>'Valores-Padrão'!$D$13:$D$15</xm:f>
          </x14:formula1>
          <xm:sqref>G10</xm:sqref>
        </x14:dataValidation>
        <x14:dataValidation type="list" allowBlank="1" showInputMessage="1" showErrorMessage="1">
          <x14:formula1>
            <xm:f>'Valores-Padrão'!$C$17</xm:f>
          </x14:formula1>
          <xm:sqref>F12</xm:sqref>
        </x14:dataValidation>
        <x14:dataValidation type="list" allowBlank="1" showInputMessage="1" showErrorMessage="1">
          <x14:formula1>
            <xm:f>'Valores-Padrão'!$C$16</xm:f>
          </x14:formula1>
          <xm:sqref>F11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E108"/>
  <sheetViews>
    <sheetView showGridLines="0" topLeftCell="Z1" zoomScaleNormal="100" workbookViewId="0">
      <selection activeCell="AH7" sqref="AH7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25" width="13.5703125" style="3" customWidth="1"/>
    <col min="26" max="27" width="13.5703125" style="4" customWidth="1"/>
    <col min="28" max="31" width="13.5703125" style="3" customWidth="1"/>
    <col min="32" max="32" width="17.7109375" style="3" customWidth="1"/>
    <col min="33" max="33" width="13.5703125" style="3" customWidth="1"/>
    <col min="34" max="34" width="17.28515625" style="3" customWidth="1"/>
    <col min="35" max="35" width="16.85546875" style="3" customWidth="1"/>
    <col min="36" max="36" width="13.5703125" style="3" customWidth="1"/>
    <col min="37" max="37" width="11.85546875" style="3" customWidth="1"/>
    <col min="38" max="40" width="9.140625" style="3"/>
    <col min="41" max="41" width="18.5703125" style="3" customWidth="1"/>
    <col min="42" max="42" width="25.7109375" style="3" customWidth="1"/>
    <col min="43" max="46" width="18.5703125" style="3" customWidth="1"/>
    <col min="47" max="50" width="11.28515625" style="3" customWidth="1"/>
    <col min="51" max="16384" width="9.140625" style="3"/>
  </cols>
  <sheetData>
    <row r="1" spans="2:57" ht="15.75" thickBot="1" x14ac:dyDescent="0.3"/>
    <row r="2" spans="2:57" x14ac:dyDescent="0.25">
      <c r="B2" s="136"/>
      <c r="C2" s="13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138"/>
      <c r="AA2" s="138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2:57" ht="21" x14ac:dyDescent="0.25">
      <c r="B3" s="15"/>
      <c r="C3" s="633" t="s">
        <v>44</v>
      </c>
      <c r="D3" s="633"/>
      <c r="E3" s="633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K3" s="12"/>
    </row>
    <row r="4" spans="2:57" ht="50.25" customHeight="1" x14ac:dyDescent="0.25">
      <c r="B4" s="15"/>
      <c r="C4" s="634" t="s">
        <v>357</v>
      </c>
      <c r="D4" s="634"/>
      <c r="E4" s="634"/>
      <c r="F4" s="634"/>
      <c r="G4" s="634"/>
      <c r="H4" s="634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86"/>
      <c r="AA4" s="86"/>
      <c r="AB4" s="11"/>
      <c r="AC4" s="11"/>
      <c r="AD4" s="11"/>
      <c r="AE4" s="11"/>
      <c r="AF4" s="11"/>
      <c r="AG4" s="11"/>
      <c r="AH4" s="11"/>
      <c r="AK4" s="12"/>
    </row>
    <row r="5" spans="2:57" ht="38.25" customHeight="1" thickBot="1" x14ac:dyDescent="0.3">
      <c r="B5" s="15"/>
      <c r="C5" s="635" t="s">
        <v>46</v>
      </c>
      <c r="D5" s="635"/>
      <c r="E5" s="635"/>
      <c r="F5" s="139"/>
      <c r="G5" s="139"/>
      <c r="H5" s="139"/>
      <c r="I5" s="11"/>
      <c r="J5" s="11"/>
      <c r="K5" s="11"/>
      <c r="L5" s="11"/>
      <c r="M5" s="11"/>
      <c r="N5" s="11"/>
      <c r="O5" s="11"/>
      <c r="AK5" s="12"/>
      <c r="AS5" s="250"/>
      <c r="AT5" s="250"/>
      <c r="AU5" s="250"/>
      <c r="AV5" s="250"/>
    </row>
    <row r="6" spans="2:57" s="144" customFormat="1" ht="15.75" thickBot="1" x14ac:dyDescent="0.3">
      <c r="B6" s="140"/>
      <c r="C6" s="141"/>
      <c r="D6" s="142"/>
      <c r="E6" s="142"/>
      <c r="F6" s="142"/>
      <c r="G6" s="142"/>
      <c r="H6" s="142"/>
      <c r="I6" s="612" t="s">
        <v>16</v>
      </c>
      <c r="J6" s="613"/>
      <c r="K6" s="613"/>
      <c r="L6" s="613"/>
      <c r="M6" s="613"/>
      <c r="N6" s="613"/>
      <c r="O6" s="613"/>
      <c r="P6" s="614"/>
      <c r="Q6" s="612" t="s">
        <v>19</v>
      </c>
      <c r="R6" s="613"/>
      <c r="S6" s="613"/>
      <c r="T6" s="613"/>
      <c r="U6" s="613"/>
      <c r="V6" s="613"/>
      <c r="W6" s="613"/>
      <c r="X6" s="613"/>
      <c r="Y6" s="613"/>
      <c r="Z6" s="613"/>
      <c r="AA6" s="613"/>
      <c r="AB6" s="613"/>
      <c r="AC6" s="613"/>
      <c r="AD6" s="613"/>
      <c r="AE6" s="614"/>
      <c r="AF6" s="612" t="s">
        <v>0</v>
      </c>
      <c r="AG6" s="613"/>
      <c r="AH6" s="613"/>
      <c r="AI6" s="613"/>
      <c r="AJ6" s="614"/>
      <c r="AK6" s="12"/>
      <c r="AN6" s="142"/>
      <c r="AO6" s="142"/>
      <c r="AP6" s="142"/>
      <c r="AQ6" s="142"/>
      <c r="AR6" s="142"/>
      <c r="AS6" s="250"/>
      <c r="AT6" s="250"/>
      <c r="AU6" s="250"/>
      <c r="AV6" s="250"/>
    </row>
    <row r="7" spans="2:57" s="158" customFormat="1" ht="51.75" customHeight="1" thickBot="1" x14ac:dyDescent="0.3">
      <c r="B7" s="145"/>
      <c r="C7" s="146"/>
      <c r="D7" s="147"/>
      <c r="E7" s="147"/>
      <c r="F7" s="147"/>
      <c r="G7" s="148" t="s">
        <v>90</v>
      </c>
      <c r="H7" s="149" t="s">
        <v>18</v>
      </c>
      <c r="I7" s="623" t="s">
        <v>244</v>
      </c>
      <c r="J7" s="624"/>
      <c r="K7" s="624"/>
      <c r="L7" s="624"/>
      <c r="M7" s="624"/>
      <c r="N7" s="624"/>
      <c r="O7" s="150" t="s">
        <v>284</v>
      </c>
      <c r="P7" s="151" t="s">
        <v>248</v>
      </c>
      <c r="Q7" s="646" t="s">
        <v>253</v>
      </c>
      <c r="R7" s="647"/>
      <c r="S7" s="647"/>
      <c r="T7" s="647"/>
      <c r="U7" s="647"/>
      <c r="V7" s="648"/>
      <c r="W7" s="151" t="s">
        <v>161</v>
      </c>
      <c r="X7" s="152" t="s">
        <v>2</v>
      </c>
      <c r="Y7" s="625" t="s">
        <v>3</v>
      </c>
      <c r="Z7" s="625"/>
      <c r="AA7" s="152" t="s">
        <v>255</v>
      </c>
      <c r="AB7" s="153" t="s">
        <v>256</v>
      </c>
      <c r="AC7" s="154" t="s">
        <v>162</v>
      </c>
      <c r="AD7" s="155" t="s">
        <v>260</v>
      </c>
      <c r="AE7" s="156" t="s">
        <v>261</v>
      </c>
      <c r="AF7" s="157" t="s">
        <v>267</v>
      </c>
      <c r="AG7" s="154" t="s">
        <v>193</v>
      </c>
      <c r="AH7" s="562" t="s">
        <v>358</v>
      </c>
      <c r="AI7" s="152" t="s">
        <v>63</v>
      </c>
      <c r="AJ7" s="156" t="s">
        <v>1</v>
      </c>
      <c r="AK7" s="12"/>
      <c r="AM7" s="147"/>
      <c r="AN7" s="147"/>
      <c r="AO7" s="147"/>
      <c r="AP7" s="147"/>
      <c r="AQ7" s="147"/>
      <c r="AR7" s="147"/>
      <c r="AS7" s="250"/>
      <c r="AT7" s="250"/>
      <c r="AU7" s="250"/>
      <c r="AV7" s="250"/>
      <c r="AX7" s="147"/>
      <c r="AY7" s="147"/>
      <c r="AZ7" s="147"/>
      <c r="BA7" s="147"/>
      <c r="BB7" s="147"/>
      <c r="BC7" s="147"/>
      <c r="BD7" s="147"/>
      <c r="BE7" s="147"/>
    </row>
    <row r="8" spans="2:57" s="158" customFormat="1" ht="63" customHeight="1" x14ac:dyDescent="0.25">
      <c r="B8" s="145"/>
      <c r="C8" s="159" t="s">
        <v>12</v>
      </c>
      <c r="D8" s="160" t="s">
        <v>13</v>
      </c>
      <c r="E8" s="161" t="s">
        <v>336</v>
      </c>
      <c r="F8" s="160" t="s">
        <v>48</v>
      </c>
      <c r="G8" s="162" t="s">
        <v>178</v>
      </c>
      <c r="H8" s="163" t="s">
        <v>175</v>
      </c>
      <c r="I8" s="164" t="str">
        <f>'1. Identificação Ben. Oper.'!D34</f>
        <v>Energia Elétrica</v>
      </c>
      <c r="J8" s="165" t="str">
        <f>IF('1. Identificação Ben. Oper.'!E34="","",'1. Identificação Ben. Oper.'!E34)</f>
        <v/>
      </c>
      <c r="K8" s="165" t="str">
        <f>IF('1. Identificação Ben. Oper.'!F34="","",'1. Identificação Ben. Oper.'!F34)</f>
        <v/>
      </c>
      <c r="L8" s="165" t="str">
        <f>IF('1. Identificação Ben. Oper.'!G34="","",'1. Identificação Ben. Oper.'!G34)</f>
        <v/>
      </c>
      <c r="M8" s="165" t="str">
        <f>IF('1. Identificação Ben. Oper.'!H34="","",'1. Identificação Ben. Oper.'!H34)</f>
        <v/>
      </c>
      <c r="N8" s="165" t="s">
        <v>109</v>
      </c>
      <c r="O8" s="165" t="s">
        <v>4</v>
      </c>
      <c r="P8" s="166" t="s">
        <v>5</v>
      </c>
      <c r="Q8" s="164" t="str">
        <f t="shared" ref="Q8:V8" si="0">+I8</f>
        <v>Energia Elétrica</v>
      </c>
      <c r="R8" s="165" t="str">
        <f t="shared" si="0"/>
        <v/>
      </c>
      <c r="S8" s="165" t="str">
        <f t="shared" si="0"/>
        <v/>
      </c>
      <c r="T8" s="165" t="str">
        <f t="shared" si="0"/>
        <v/>
      </c>
      <c r="U8" s="165" t="str">
        <f t="shared" si="0"/>
        <v/>
      </c>
      <c r="V8" s="165" t="str">
        <f t="shared" si="0"/>
        <v>Total</v>
      </c>
      <c r="W8" s="166" t="s">
        <v>5</v>
      </c>
      <c r="X8" s="166" t="s">
        <v>6</v>
      </c>
      <c r="Y8" s="166" t="s">
        <v>254</v>
      </c>
      <c r="Z8" s="166" t="s">
        <v>4</v>
      </c>
      <c r="AA8" s="166" t="s">
        <v>7</v>
      </c>
      <c r="AB8" s="162" t="s">
        <v>5</v>
      </c>
      <c r="AC8" s="162" t="s">
        <v>146</v>
      </c>
      <c r="AD8" s="167" t="s">
        <v>259</v>
      </c>
      <c r="AE8" s="168" t="s">
        <v>163</v>
      </c>
      <c r="AF8" s="169" t="s">
        <v>146</v>
      </c>
      <c r="AG8" s="170" t="s">
        <v>146</v>
      </c>
      <c r="AH8" s="166" t="s">
        <v>268</v>
      </c>
      <c r="AI8" s="166" t="s">
        <v>146</v>
      </c>
      <c r="AJ8" s="168" t="s">
        <v>175</v>
      </c>
      <c r="AK8" s="12"/>
      <c r="AM8" s="147"/>
      <c r="AN8" s="147"/>
      <c r="AO8" s="147"/>
      <c r="AP8" s="147"/>
      <c r="AQ8" s="147"/>
      <c r="AR8" s="147"/>
      <c r="AS8" s="250"/>
      <c r="AT8" s="250"/>
      <c r="AU8" s="250"/>
      <c r="AV8" s="250"/>
      <c r="AX8" s="147"/>
      <c r="AY8" s="147"/>
      <c r="AZ8" s="87"/>
      <c r="BA8" s="147"/>
      <c r="BB8" s="147"/>
      <c r="BC8" s="147"/>
      <c r="BD8" s="147"/>
      <c r="BE8" s="147"/>
    </row>
    <row r="9" spans="2:57" s="158" customFormat="1" ht="36.75" customHeight="1" x14ac:dyDescent="0.25">
      <c r="B9" s="145"/>
      <c r="C9" s="628" t="s">
        <v>61</v>
      </c>
      <c r="D9" s="629"/>
      <c r="E9" s="171"/>
      <c r="F9" s="171"/>
      <c r="G9" s="171"/>
      <c r="H9" s="171"/>
      <c r="I9" s="172"/>
      <c r="J9" s="171"/>
      <c r="K9" s="171"/>
      <c r="L9" s="171"/>
      <c r="M9" s="171"/>
      <c r="N9" s="171"/>
      <c r="O9" s="171"/>
      <c r="P9" s="173"/>
      <c r="Q9" s="172"/>
      <c r="R9" s="171"/>
      <c r="S9" s="171"/>
      <c r="T9" s="171"/>
      <c r="U9" s="171"/>
      <c r="V9" s="171"/>
      <c r="W9" s="171"/>
      <c r="X9" s="171"/>
      <c r="Y9" s="171"/>
      <c r="Z9" s="171"/>
      <c r="AA9" s="171"/>
      <c r="AB9" s="171"/>
      <c r="AC9" s="171"/>
      <c r="AD9" s="171"/>
      <c r="AE9" s="173"/>
      <c r="AF9" s="172"/>
      <c r="AG9" s="171"/>
      <c r="AH9" s="171"/>
      <c r="AI9" s="171"/>
      <c r="AJ9" s="173"/>
      <c r="AK9" s="12"/>
      <c r="AM9" s="147"/>
      <c r="AN9" s="147"/>
      <c r="AO9" s="147"/>
      <c r="AP9" s="147"/>
      <c r="AQ9" s="147"/>
      <c r="AR9" s="147"/>
      <c r="AS9" s="250"/>
      <c r="AT9" s="250"/>
      <c r="AU9" s="250"/>
      <c r="AV9" s="250"/>
      <c r="AX9" s="147"/>
      <c r="AY9" s="90"/>
      <c r="AZ9" s="87"/>
      <c r="BA9" s="147"/>
      <c r="BB9" s="147"/>
      <c r="BC9" s="147"/>
      <c r="BD9" s="147"/>
      <c r="BE9" s="147"/>
    </row>
    <row r="10" spans="2:57" ht="30" customHeight="1" x14ac:dyDescent="0.25">
      <c r="B10" s="15"/>
      <c r="C10" s="174">
        <v>1</v>
      </c>
      <c r="D10" s="112"/>
      <c r="E10" s="96"/>
      <c r="F10" s="93"/>
      <c r="G10" s="331"/>
      <c r="H10" s="176" t="str">
        <f>IF(F10="","",VLOOKUP(F10,'Valores-Padrão'!$C$31:$F$33,4,FALSE))</f>
        <v/>
      </c>
      <c r="I10" s="117"/>
      <c r="J10" s="40"/>
      <c r="K10" s="40"/>
      <c r="L10" s="40"/>
      <c r="M10" s="40"/>
      <c r="N10" s="177">
        <f>+SUM(I10:M10)</f>
        <v>0</v>
      </c>
      <c r="O10" s="178">
        <f>+VLOOKUP($I$8,'Fatores de conversão'!$A$5:$I$13,6,FALSE)*I10+VLOOKUP($J$8,'Fatores de conversão'!$A$5:$I$13,6,FALSE)*J10+VLOOKUP($K$8,'Fatores de conversão'!$A$5:$I$13,6,FALSE)*K10+VLOOKUP($L$8,'Fatores de conversão'!$A$5:$I$13,6,FALSE)*L10+VLOOKUP($M$8,'Fatores de conversão'!$A$5:$I$13,6,FALSE)*M10</f>
        <v>0</v>
      </c>
      <c r="P10" s="179">
        <f>+SUMPRODUCT('1. Identificação Ben. Oper.'!$D$38:$H$38,I10:M10)</f>
        <v>0</v>
      </c>
      <c r="Q10" s="126"/>
      <c r="R10" s="127"/>
      <c r="S10" s="127"/>
      <c r="T10" s="127"/>
      <c r="U10" s="127"/>
      <c r="V10" s="177">
        <f>+SUM(Q10:U10)</f>
        <v>0</v>
      </c>
      <c r="W10" s="179">
        <f>+SUMPRODUCT('1. Identificação Ben. Oper.'!$D$38:$H$38,Q10:U10)</f>
        <v>0</v>
      </c>
      <c r="X10" s="180">
        <f>IF(N10=0,0,V10/N10)</f>
        <v>0</v>
      </c>
      <c r="Y10" s="181">
        <f>+VLOOKUP($Q$8,'Fatores de conversão'!$A$5:$I$13,3,FALSE)*Q10+VLOOKUP($R$8,'Fatores de conversão'!$A$5:$I$13,3,FALSE)*R10+VLOOKUP($S$8,'Fatores de conversão'!$A$5:$I$13,3,FALSE)*S10+VLOOKUP($T$8,'Fatores de conversão'!$A$5:$I$13,3,FALSE)*T10+VLOOKUP($U$8,'Fatores de conversão'!$A$5:$I$13,3,FALSE)*U10</f>
        <v>0</v>
      </c>
      <c r="Z10" s="181">
        <f>+VLOOKUP($Q$8,'Fatores de conversão'!$A$5:$I$13,6,FALSE)*Q10+VLOOKUP($R$8,'Fatores de conversão'!$A$5:$I$13,6,FALSE)*R10+VLOOKUP($S$8,'Fatores de conversão'!$A$5:$I$13,6,FALSE)*S10+VLOOKUP($T$8,'Fatores de conversão'!$A$5:$I$13,6,FALSE)*T10+VLOOKUP($U$8,'Fatores de conversão'!$A$5:$I$13,6,FALSE)*U10</f>
        <v>0</v>
      </c>
      <c r="AA10" s="181">
        <f>(VLOOKUP($Q$8,'Fatores de conversão'!$A$5:$I$13,9,FALSE)*Q10+VLOOKUP($R$8,'Fatores de conversão'!$A$5:$I$13,9,FALSE)*R10+VLOOKUP($S$8,'Fatores de conversão'!$A$5:$I$13,9,FALSE)*S10+VLOOKUP($T$8,'Fatores de conversão'!$A$5:$I$13,9,FALSE)*T10+VLOOKUP($U$8,'Fatores de conversão'!$A$5:$I$13,9,FALSE)*U10)/1000</f>
        <v>0</v>
      </c>
      <c r="AB10" s="30"/>
      <c r="AC10" s="30"/>
      <c r="AD10" s="130"/>
      <c r="AE10" s="182">
        <f>IF(OR(AC10="",AC10=0),0,IF(OR(AD10="",AD10=0),0,H10+1))</f>
        <v>0</v>
      </c>
      <c r="AF10" s="132"/>
      <c r="AG10" s="30"/>
      <c r="AH10" s="179" t="str">
        <f>IF(F10="","",VLOOKUP(F10,'Valores-Padrão'!$C$31:$F$33,3,FALSE)*G10)</f>
        <v/>
      </c>
      <c r="AI10" s="179">
        <f>IF(AF10=0,0,IF(AF10&lt;(AH10),AF10+AG10,((AH10)+((AG10/AF10)*AH10))))</f>
        <v>0</v>
      </c>
      <c r="AJ10" s="183">
        <f>IF(W10=0,0,(AF10+AG10)/W10)</f>
        <v>0</v>
      </c>
      <c r="AK10" s="12"/>
      <c r="AM10" s="11"/>
      <c r="AN10" s="11"/>
      <c r="AO10" s="11"/>
      <c r="AP10" s="11"/>
      <c r="AQ10" s="11"/>
      <c r="AR10" s="11"/>
      <c r="AS10" s="250"/>
      <c r="AT10" s="250"/>
      <c r="AU10" s="250"/>
      <c r="AV10" s="250"/>
      <c r="AX10" s="11"/>
      <c r="AY10" s="11"/>
      <c r="AZ10" s="87"/>
      <c r="BA10" s="147"/>
      <c r="BB10" s="147"/>
      <c r="BC10" s="147"/>
      <c r="BD10" s="11"/>
      <c r="BE10" s="11"/>
    </row>
    <row r="11" spans="2:57" ht="30" customHeight="1" x14ac:dyDescent="0.25">
      <c r="B11" s="15"/>
      <c r="C11" s="174">
        <v>2</v>
      </c>
      <c r="D11" s="113"/>
      <c r="E11" s="96"/>
      <c r="F11" s="93"/>
      <c r="G11" s="331"/>
      <c r="H11" s="176" t="str">
        <f>IF(F11="","",VLOOKUP(F11,'Valores-Padrão'!$C$31:$F$33,4,FALSE))</f>
        <v/>
      </c>
      <c r="I11" s="117"/>
      <c r="J11" s="40"/>
      <c r="K11" s="40"/>
      <c r="L11" s="40"/>
      <c r="M11" s="40"/>
      <c r="N11" s="177">
        <f t="shared" ref="N11:N14" si="1">+SUM(I11:M11)</f>
        <v>0</v>
      </c>
      <c r="O11" s="178">
        <f>+VLOOKUP($I$8,'Fatores de conversão'!$A$5:$I$13,6,FALSE)*I11+VLOOKUP($J$8,'Fatores de conversão'!$A$5:$I$13,6,FALSE)*J11+VLOOKUP($K$8,'Fatores de conversão'!$A$5:$I$13,6,FALSE)*K11+VLOOKUP($L$8,'Fatores de conversão'!$A$5:$I$13,6,FALSE)*L11+VLOOKUP($M$8,'Fatores de conversão'!$A$5:$I$13,6,FALSE)*M11</f>
        <v>0</v>
      </c>
      <c r="P11" s="179">
        <f>+SUMPRODUCT('1. Identificação Ben. Oper.'!$D$38:$H$38,I11:M11)</f>
        <v>0</v>
      </c>
      <c r="Q11" s="126"/>
      <c r="R11" s="127"/>
      <c r="S11" s="127"/>
      <c r="T11" s="127"/>
      <c r="U11" s="127"/>
      <c r="V11" s="177">
        <f t="shared" ref="V11:V14" si="2">+SUM(Q11:U11)</f>
        <v>0</v>
      </c>
      <c r="W11" s="179">
        <f>+SUMPRODUCT('1. Identificação Ben. Oper.'!$D$38:$H$38,Q11:U11)</f>
        <v>0</v>
      </c>
      <c r="X11" s="180">
        <f>IF(N11=0,0,V11/N11)</f>
        <v>0</v>
      </c>
      <c r="Y11" s="181">
        <f>+VLOOKUP($Q$8,'Fatores de conversão'!$A$5:$I$13,3,FALSE)*Q11+VLOOKUP($R$8,'Fatores de conversão'!$A$5:$I$13,3,FALSE)*R11+VLOOKUP($S$8,'Fatores de conversão'!$A$5:$I$13,3,FALSE)*S11+VLOOKUP($T$8,'Fatores de conversão'!$A$5:$I$13,3,FALSE)*T11+VLOOKUP($U$8,'Fatores de conversão'!$A$5:$I$13,3,FALSE)*U11</f>
        <v>0</v>
      </c>
      <c r="Z11" s="181">
        <f>+VLOOKUP($Q$8,'Fatores de conversão'!$A$5:$I$13,6,FALSE)*Q11+VLOOKUP($R$8,'Fatores de conversão'!$A$5:$I$13,6,FALSE)*R11+VLOOKUP($S$8,'Fatores de conversão'!$A$5:$I$13,6,FALSE)*S11+VLOOKUP($T$8,'Fatores de conversão'!$A$5:$I$13,6,FALSE)*T11+VLOOKUP($U$8,'Fatores de conversão'!$A$5:$I$13,6,FALSE)*U11</f>
        <v>0</v>
      </c>
      <c r="AA11" s="181">
        <f>(VLOOKUP($Q$8,'Fatores de conversão'!$A$5:$I$13,9,FALSE)*Q11+VLOOKUP($R$8,'Fatores de conversão'!$A$5:$I$13,9,FALSE)*R11+VLOOKUP($S$8,'Fatores de conversão'!$A$5:$I$13,9,FALSE)*S11+VLOOKUP($T$8,'Fatores de conversão'!$A$5:$I$13,9,FALSE)*T11+VLOOKUP($U$8,'Fatores de conversão'!$A$5:$I$13,9,FALSE)*U11)/1000</f>
        <v>0</v>
      </c>
      <c r="AB11" s="30"/>
      <c r="AC11" s="30"/>
      <c r="AD11" s="130"/>
      <c r="AE11" s="182">
        <f>IF(OR(AC11="",AC11=0),0,IF(OR(AD11="",AD11=0),0,H11+1))</f>
        <v>0</v>
      </c>
      <c r="AF11" s="132"/>
      <c r="AG11" s="30"/>
      <c r="AH11" s="179" t="str">
        <f>IF(F11="","",VLOOKUP(F11,'Valores-Padrão'!$C$31:$F$33,3,FALSE)*G11)</f>
        <v/>
      </c>
      <c r="AI11" s="179">
        <f t="shared" ref="AI11:AI20" si="3">IF(AF11=0,0,IF(AF11&lt;(AH11),AF11+AG11,((AH11)+((AG11/AF11)*AH11))))</f>
        <v>0</v>
      </c>
      <c r="AJ11" s="183">
        <f t="shared" ref="AJ11:AJ21" si="4">IF(W11=0,0,(AF11+AG11)/W11)</f>
        <v>0</v>
      </c>
      <c r="AK11" s="12"/>
      <c r="AM11" s="11"/>
      <c r="AN11" s="11"/>
      <c r="AO11" s="11"/>
      <c r="AP11" s="11"/>
      <c r="AQ11" s="11"/>
      <c r="AR11" s="11"/>
      <c r="AS11" s="250"/>
      <c r="AT11" s="250"/>
      <c r="AU11" s="250"/>
      <c r="AV11" s="250"/>
      <c r="AX11" s="11"/>
      <c r="AY11" s="11"/>
      <c r="AZ11" s="87"/>
      <c r="BA11" s="147"/>
      <c r="BB11" s="147"/>
      <c r="BC11" s="147"/>
      <c r="BD11" s="11"/>
      <c r="BE11" s="11"/>
    </row>
    <row r="12" spans="2:57" ht="30" customHeight="1" x14ac:dyDescent="0.25">
      <c r="B12" s="15"/>
      <c r="C12" s="174">
        <v>3</v>
      </c>
      <c r="D12" s="113"/>
      <c r="E12" s="96"/>
      <c r="F12" s="93"/>
      <c r="G12" s="331"/>
      <c r="H12" s="176" t="str">
        <f>IF(F12="","",VLOOKUP(F12,'Valores-Padrão'!$C$31:$F$33,4,FALSE))</f>
        <v/>
      </c>
      <c r="I12" s="117"/>
      <c r="J12" s="40"/>
      <c r="K12" s="40"/>
      <c r="L12" s="40"/>
      <c r="M12" s="40"/>
      <c r="N12" s="177">
        <f t="shared" si="1"/>
        <v>0</v>
      </c>
      <c r="O12" s="178">
        <f>+VLOOKUP($I$8,'Fatores de conversão'!$A$5:$I$13,6,FALSE)*I12+VLOOKUP($J$8,'Fatores de conversão'!$A$5:$I$13,6,FALSE)*J12+VLOOKUP($K$8,'Fatores de conversão'!$A$5:$I$13,6,FALSE)*K12+VLOOKUP($L$8,'Fatores de conversão'!$A$5:$I$13,6,FALSE)*L12+VLOOKUP($M$8,'Fatores de conversão'!$A$5:$I$13,6,FALSE)*M12</f>
        <v>0</v>
      </c>
      <c r="P12" s="179">
        <f>+SUMPRODUCT('1. Identificação Ben. Oper.'!$D$38:$H$38,I12:M12)</f>
        <v>0</v>
      </c>
      <c r="Q12" s="126"/>
      <c r="R12" s="127"/>
      <c r="S12" s="127"/>
      <c r="T12" s="127"/>
      <c r="U12" s="127"/>
      <c r="V12" s="177">
        <f t="shared" si="2"/>
        <v>0</v>
      </c>
      <c r="W12" s="179">
        <f>+SUMPRODUCT('1. Identificação Ben. Oper.'!$D$38:$H$38,Q12:U12)</f>
        <v>0</v>
      </c>
      <c r="X12" s="180">
        <f>IF(N12=0,0,V12/N12)</f>
        <v>0</v>
      </c>
      <c r="Y12" s="181">
        <f>+VLOOKUP($Q$8,'Fatores de conversão'!$A$5:$I$13,3,FALSE)*Q12+VLOOKUP($R$8,'Fatores de conversão'!$A$5:$I$13,3,FALSE)*R12+VLOOKUP($S$8,'Fatores de conversão'!$A$5:$I$13,3,FALSE)*S12+VLOOKUP($T$8,'Fatores de conversão'!$A$5:$I$13,3,FALSE)*T12+VLOOKUP($U$8,'Fatores de conversão'!$A$5:$I$13,3,FALSE)*U12</f>
        <v>0</v>
      </c>
      <c r="Z12" s="181">
        <f>+VLOOKUP($Q$8,'Fatores de conversão'!$A$5:$I$13,6,FALSE)*Q12+VLOOKUP($R$8,'Fatores de conversão'!$A$5:$I$13,6,FALSE)*R12+VLOOKUP($S$8,'Fatores de conversão'!$A$5:$I$13,6,FALSE)*S12+VLOOKUP($T$8,'Fatores de conversão'!$A$5:$I$13,6,FALSE)*T12+VLOOKUP($U$8,'Fatores de conversão'!$A$5:$I$13,6,FALSE)*U12</f>
        <v>0</v>
      </c>
      <c r="AA12" s="181">
        <f>(VLOOKUP($Q$8,'Fatores de conversão'!$A$5:$I$13,9,FALSE)*Q12+VLOOKUP($R$8,'Fatores de conversão'!$A$5:$I$13,9,FALSE)*R12+VLOOKUP($S$8,'Fatores de conversão'!$A$5:$I$13,9,FALSE)*S12+VLOOKUP($T$8,'Fatores de conversão'!$A$5:$I$13,9,FALSE)*T12+VLOOKUP($U$8,'Fatores de conversão'!$A$5:$I$13,9,FALSE)*U12)/1000</f>
        <v>0</v>
      </c>
      <c r="AB12" s="30"/>
      <c r="AC12" s="30"/>
      <c r="AD12" s="130"/>
      <c r="AE12" s="182">
        <f>IF(OR(AC12="",AC12=0),0,IF(OR(AD12="",AD12=0),0,H12+1))</f>
        <v>0</v>
      </c>
      <c r="AF12" s="132"/>
      <c r="AG12" s="30"/>
      <c r="AH12" s="179" t="str">
        <f>IF(F12="","",VLOOKUP(F12,'Valores-Padrão'!$C$31:$F$33,3,FALSE)*G12)</f>
        <v/>
      </c>
      <c r="AI12" s="179">
        <f t="shared" si="3"/>
        <v>0</v>
      </c>
      <c r="AJ12" s="183">
        <f t="shared" si="4"/>
        <v>0</v>
      </c>
      <c r="AK12" s="12"/>
      <c r="AM12" s="11"/>
      <c r="AN12" s="11"/>
      <c r="AO12" s="11"/>
      <c r="AP12" s="11"/>
      <c r="AQ12" s="11"/>
      <c r="AR12" s="11"/>
      <c r="AS12" s="250"/>
      <c r="AT12" s="250"/>
      <c r="AU12" s="250"/>
      <c r="AV12" s="250"/>
      <c r="AX12" s="11"/>
      <c r="AY12" s="11"/>
      <c r="AZ12" s="87"/>
      <c r="BA12" s="147"/>
      <c r="BB12" s="147"/>
      <c r="BC12" s="147"/>
      <c r="BD12" s="11"/>
      <c r="BE12" s="11"/>
    </row>
    <row r="13" spans="2:57" ht="30" customHeight="1" x14ac:dyDescent="0.25">
      <c r="B13" s="15"/>
      <c r="C13" s="174">
        <v>4</v>
      </c>
      <c r="D13" s="113"/>
      <c r="E13" s="96"/>
      <c r="F13" s="93"/>
      <c r="G13" s="331"/>
      <c r="H13" s="176" t="str">
        <f>IF(F13="","",VLOOKUP(F13,'Valores-Padrão'!$C$31:$F$33,4,FALSE))</f>
        <v/>
      </c>
      <c r="I13" s="117"/>
      <c r="J13" s="40"/>
      <c r="K13" s="40"/>
      <c r="L13" s="40"/>
      <c r="M13" s="40"/>
      <c r="N13" s="177">
        <f t="shared" si="1"/>
        <v>0</v>
      </c>
      <c r="O13" s="178">
        <f>+VLOOKUP($I$8,'Fatores de conversão'!$A$5:$I$13,6,FALSE)*I13+VLOOKUP($J$8,'Fatores de conversão'!$A$5:$I$13,6,FALSE)*J13+VLOOKUP($K$8,'Fatores de conversão'!$A$5:$I$13,6,FALSE)*K13+VLOOKUP($L$8,'Fatores de conversão'!$A$5:$I$13,6,FALSE)*L13+VLOOKUP($M$8,'Fatores de conversão'!$A$5:$I$13,6,FALSE)*M13</f>
        <v>0</v>
      </c>
      <c r="P13" s="179">
        <f>+SUMPRODUCT('1. Identificação Ben. Oper.'!$D$38:$H$38,I13:M13)</f>
        <v>0</v>
      </c>
      <c r="Q13" s="126"/>
      <c r="R13" s="127"/>
      <c r="S13" s="127"/>
      <c r="T13" s="127"/>
      <c r="U13" s="127"/>
      <c r="V13" s="177">
        <f t="shared" si="2"/>
        <v>0</v>
      </c>
      <c r="W13" s="179">
        <f>+SUMPRODUCT('1. Identificação Ben. Oper.'!$D$38:$H$38,Q13:U13)</f>
        <v>0</v>
      </c>
      <c r="X13" s="180">
        <f>IF(N13=0,0,V13/N13)</f>
        <v>0</v>
      </c>
      <c r="Y13" s="181">
        <f>+VLOOKUP($Q$8,'Fatores de conversão'!$A$5:$I$13,3,FALSE)*Q13+VLOOKUP($R$8,'Fatores de conversão'!$A$5:$I$13,3,FALSE)*R13+VLOOKUP($S$8,'Fatores de conversão'!$A$5:$I$13,3,FALSE)*S13+VLOOKUP($T$8,'Fatores de conversão'!$A$5:$I$13,3,FALSE)*T13+VLOOKUP($U$8,'Fatores de conversão'!$A$5:$I$13,3,FALSE)*U13</f>
        <v>0</v>
      </c>
      <c r="Z13" s="181">
        <f>+VLOOKUP($Q$8,'Fatores de conversão'!$A$5:$I$13,6,FALSE)*Q13+VLOOKUP($R$8,'Fatores de conversão'!$A$5:$I$13,6,FALSE)*R13+VLOOKUP($S$8,'Fatores de conversão'!$A$5:$I$13,6,FALSE)*S13+VLOOKUP($T$8,'Fatores de conversão'!$A$5:$I$13,6,FALSE)*T13+VLOOKUP($U$8,'Fatores de conversão'!$A$5:$I$13,6,FALSE)*U13</f>
        <v>0</v>
      </c>
      <c r="AA13" s="181">
        <f>(VLOOKUP($Q$8,'Fatores de conversão'!$A$5:$I$13,9,FALSE)*Q13+VLOOKUP($R$8,'Fatores de conversão'!$A$5:$I$13,9,FALSE)*R13+VLOOKUP($S$8,'Fatores de conversão'!$A$5:$I$13,9,FALSE)*S13+VLOOKUP($T$8,'Fatores de conversão'!$A$5:$I$13,9,FALSE)*T13+VLOOKUP($U$8,'Fatores de conversão'!$A$5:$I$13,9,FALSE)*U13)/1000</f>
        <v>0</v>
      </c>
      <c r="AB13" s="30"/>
      <c r="AC13" s="30"/>
      <c r="AD13" s="130"/>
      <c r="AE13" s="182">
        <f>IF(OR(AC13="",AC13=0),0,IF(OR(AD13="",AD13=0),0,H13+1))</f>
        <v>0</v>
      </c>
      <c r="AF13" s="132"/>
      <c r="AG13" s="30"/>
      <c r="AH13" s="179" t="str">
        <f>IF(F13="","",VLOOKUP(F13,'Valores-Padrão'!$C$31:$F$33,3,FALSE)*G13)</f>
        <v/>
      </c>
      <c r="AI13" s="179">
        <f t="shared" si="3"/>
        <v>0</v>
      </c>
      <c r="AJ13" s="183">
        <f t="shared" si="4"/>
        <v>0</v>
      </c>
      <c r="AK13" s="12"/>
      <c r="AM13" s="11"/>
      <c r="AN13" s="11"/>
      <c r="AO13" s="11"/>
      <c r="AP13" s="11"/>
      <c r="AQ13" s="11"/>
      <c r="AR13" s="11"/>
      <c r="AS13" s="250"/>
      <c r="AT13" s="250"/>
      <c r="AU13" s="250"/>
      <c r="AV13" s="250"/>
      <c r="AX13" s="11"/>
      <c r="AY13" s="11"/>
      <c r="AZ13" s="184"/>
      <c r="BA13" s="147"/>
      <c r="BB13" s="147"/>
      <c r="BC13" s="147"/>
      <c r="BD13" s="11"/>
      <c r="BE13" s="11"/>
    </row>
    <row r="14" spans="2:57" ht="30" customHeight="1" x14ac:dyDescent="0.25">
      <c r="B14" s="15"/>
      <c r="C14" s="174">
        <v>5</v>
      </c>
      <c r="D14" s="113"/>
      <c r="E14" s="96"/>
      <c r="F14" s="93"/>
      <c r="G14" s="331"/>
      <c r="H14" s="176" t="str">
        <f>IF(F14="","",VLOOKUP(F14,'Valores-Padrão'!$C$31:$F$33,4,FALSE))</f>
        <v/>
      </c>
      <c r="I14" s="117"/>
      <c r="J14" s="40"/>
      <c r="K14" s="40"/>
      <c r="L14" s="40"/>
      <c r="M14" s="40"/>
      <c r="N14" s="177">
        <f t="shared" si="1"/>
        <v>0</v>
      </c>
      <c r="O14" s="178">
        <f>+VLOOKUP($I$8,'Fatores de conversão'!$A$5:$I$13,6,FALSE)*I14+VLOOKUP($J$8,'Fatores de conversão'!$A$5:$I$13,6,FALSE)*J14+VLOOKUP($K$8,'Fatores de conversão'!$A$5:$I$13,6,FALSE)*K14+VLOOKUP($L$8,'Fatores de conversão'!$A$5:$I$13,6,FALSE)*L14+VLOOKUP($M$8,'Fatores de conversão'!$A$5:$I$13,6,FALSE)*M14</f>
        <v>0</v>
      </c>
      <c r="P14" s="179">
        <f>+SUMPRODUCT('1. Identificação Ben. Oper.'!$D$38:$H$38,I14:M14)</f>
        <v>0</v>
      </c>
      <c r="Q14" s="126"/>
      <c r="R14" s="127"/>
      <c r="S14" s="127"/>
      <c r="T14" s="127"/>
      <c r="U14" s="127"/>
      <c r="V14" s="177">
        <f t="shared" si="2"/>
        <v>0</v>
      </c>
      <c r="W14" s="179">
        <f>+SUMPRODUCT('1. Identificação Ben. Oper.'!$D$38:$H$38,Q14:U14)</f>
        <v>0</v>
      </c>
      <c r="X14" s="180">
        <f>IF(N14=0,0,V14/N14)</f>
        <v>0</v>
      </c>
      <c r="Y14" s="181">
        <f>+VLOOKUP($Q$8,'Fatores de conversão'!$A$5:$I$13,3,FALSE)*Q14+VLOOKUP($R$8,'Fatores de conversão'!$A$5:$I$13,3,FALSE)*R14+VLOOKUP($S$8,'Fatores de conversão'!$A$5:$I$13,3,FALSE)*S14+VLOOKUP($T$8,'Fatores de conversão'!$A$5:$I$13,3,FALSE)*T14+VLOOKUP($U$8,'Fatores de conversão'!$A$5:$I$13,3,FALSE)*U14</f>
        <v>0</v>
      </c>
      <c r="Z14" s="181">
        <f>+VLOOKUP($Q$8,'Fatores de conversão'!$A$5:$I$13,6,FALSE)*Q14+VLOOKUP($R$8,'Fatores de conversão'!$A$5:$I$13,6,FALSE)*R14+VLOOKUP($S$8,'Fatores de conversão'!$A$5:$I$13,6,FALSE)*S14+VLOOKUP($T$8,'Fatores de conversão'!$A$5:$I$13,6,FALSE)*T14+VLOOKUP($U$8,'Fatores de conversão'!$A$5:$I$13,6,FALSE)*U14</f>
        <v>0</v>
      </c>
      <c r="AA14" s="181">
        <f>(VLOOKUP($Q$8,'Fatores de conversão'!$A$5:$I$13,9,FALSE)*Q14+VLOOKUP($R$8,'Fatores de conversão'!$A$5:$I$13,9,FALSE)*R14+VLOOKUP($S$8,'Fatores de conversão'!$A$5:$I$13,9,FALSE)*S14+VLOOKUP($T$8,'Fatores de conversão'!$A$5:$I$13,9,FALSE)*T14+VLOOKUP($U$8,'Fatores de conversão'!$A$5:$I$13,9,FALSE)*U14)/1000</f>
        <v>0</v>
      </c>
      <c r="AB14" s="30"/>
      <c r="AC14" s="30"/>
      <c r="AD14" s="130"/>
      <c r="AE14" s="182">
        <f>IF(OR(AC14="",AC14=0),0,IF(OR(AD14="",AD14=0),0,H14+1))</f>
        <v>0</v>
      </c>
      <c r="AF14" s="132"/>
      <c r="AG14" s="30"/>
      <c r="AH14" s="179" t="str">
        <f>IF(F14="","",VLOOKUP(F14,'Valores-Padrão'!$C$31:$F$33,3,FALSE)*G14)</f>
        <v/>
      </c>
      <c r="AI14" s="179">
        <f t="shared" si="3"/>
        <v>0</v>
      </c>
      <c r="AJ14" s="183">
        <f t="shared" si="4"/>
        <v>0</v>
      </c>
      <c r="AK14" s="12"/>
      <c r="AM14" s="11"/>
      <c r="AN14" s="11"/>
      <c r="AO14" s="11"/>
      <c r="AP14" s="11"/>
      <c r="AQ14" s="11"/>
      <c r="AR14" s="11"/>
      <c r="AS14" s="250"/>
      <c r="AT14" s="250"/>
      <c r="AU14" s="250"/>
      <c r="AV14" s="250"/>
      <c r="AX14" s="11"/>
      <c r="AY14" s="11"/>
      <c r="AZ14" s="184"/>
      <c r="BA14" s="147"/>
      <c r="BB14" s="147"/>
      <c r="BC14" s="147"/>
      <c r="BD14" s="11"/>
      <c r="BE14" s="11"/>
    </row>
    <row r="15" spans="2:57" ht="30" customHeight="1" x14ac:dyDescent="0.25">
      <c r="B15" s="15"/>
      <c r="C15" s="628" t="s">
        <v>62</v>
      </c>
      <c r="D15" s="629"/>
      <c r="E15" s="171"/>
      <c r="F15" s="171"/>
      <c r="G15" s="171"/>
      <c r="H15" s="171"/>
      <c r="I15" s="172"/>
      <c r="J15" s="171"/>
      <c r="K15" s="171"/>
      <c r="L15" s="171"/>
      <c r="M15" s="171"/>
      <c r="N15" s="171"/>
      <c r="O15" s="171"/>
      <c r="P15" s="173"/>
      <c r="Q15" s="172"/>
      <c r="R15" s="171"/>
      <c r="S15" s="171"/>
      <c r="T15" s="171"/>
      <c r="U15" s="171"/>
      <c r="V15" s="171"/>
      <c r="W15" s="171"/>
      <c r="X15" s="171"/>
      <c r="Y15" s="171"/>
      <c r="Z15" s="171"/>
      <c r="AA15" s="171"/>
      <c r="AB15" s="171"/>
      <c r="AC15" s="171"/>
      <c r="AD15" s="171"/>
      <c r="AE15" s="173"/>
      <c r="AF15" s="172"/>
      <c r="AG15" s="171"/>
      <c r="AH15" s="185"/>
      <c r="AI15" s="171"/>
      <c r="AJ15" s="173"/>
      <c r="AK15" s="12"/>
      <c r="AM15" s="11"/>
      <c r="AN15" s="11"/>
      <c r="AO15" s="11"/>
      <c r="AP15" s="11"/>
      <c r="AQ15" s="11"/>
      <c r="AR15" s="11"/>
      <c r="AS15" s="250"/>
      <c r="AT15" s="250"/>
      <c r="AU15" s="250"/>
      <c r="AV15" s="250"/>
      <c r="AX15" s="11"/>
      <c r="AY15" s="11"/>
      <c r="AZ15" s="184"/>
      <c r="BA15" s="147"/>
      <c r="BB15" s="147"/>
      <c r="BC15" s="147"/>
      <c r="BD15" s="11"/>
      <c r="BE15" s="11"/>
    </row>
    <row r="16" spans="2:57" ht="30" customHeight="1" x14ac:dyDescent="0.25">
      <c r="B16" s="15"/>
      <c r="C16" s="174">
        <v>6</v>
      </c>
      <c r="D16" s="113"/>
      <c r="E16" s="96"/>
      <c r="F16" s="116"/>
      <c r="G16" s="116"/>
      <c r="H16" s="118"/>
      <c r="I16" s="119"/>
      <c r="J16" s="118"/>
      <c r="K16" s="118"/>
      <c r="L16" s="118"/>
      <c r="M16" s="118"/>
      <c r="N16" s="177">
        <f>+SUM(I16:M16)</f>
        <v>0</v>
      </c>
      <c r="O16" s="178">
        <f>+VLOOKUP($I$8,'Fatores de conversão'!$A$5:$I$13,6,FALSE)*I16+VLOOKUP($J$8,'Fatores de conversão'!$A$5:$I$13,6,FALSE)*J16+VLOOKUP($K$8,'Fatores de conversão'!$A$5:$I$13,6,FALSE)*K16+VLOOKUP($L$8,'Fatores de conversão'!$A$5:$I$13,6,FALSE)*L16+VLOOKUP($M$8,'Fatores de conversão'!$A$5:$I$13,6,FALSE)*M16</f>
        <v>0</v>
      </c>
      <c r="P16" s="179">
        <f>+SUMPRODUCT('1. Identificação Ben. Oper.'!$D$38:$H$38,I16:M16)</f>
        <v>0</v>
      </c>
      <c r="Q16" s="126"/>
      <c r="R16" s="127"/>
      <c r="S16" s="127"/>
      <c r="T16" s="127"/>
      <c r="U16" s="127"/>
      <c r="V16" s="177">
        <f>+SUM(Q16:U16)</f>
        <v>0</v>
      </c>
      <c r="W16" s="179">
        <f>+SUMPRODUCT('1. Identificação Ben. Oper.'!$D$38:$H$38,Q16:U16)</f>
        <v>0</v>
      </c>
      <c r="X16" s="180">
        <f t="shared" ref="X16:X21" si="5">IF(N16=0,0,V16/N16)</f>
        <v>0</v>
      </c>
      <c r="Y16" s="181">
        <f>+VLOOKUP($Q$8,'Fatores de conversão'!$A$5:$I$13,3,FALSE)*Q16+VLOOKUP($R$8,'Fatores de conversão'!$A$5:$I$13,3,FALSE)*R16+VLOOKUP($S$8,'Fatores de conversão'!$A$5:$I$13,3,FALSE)*S16+VLOOKUP($T$8,'Fatores de conversão'!$A$5:$I$13,3,FALSE)*T16+VLOOKUP($U$8,'Fatores de conversão'!$A$5:$I$13,3,FALSE)*U16</f>
        <v>0</v>
      </c>
      <c r="Z16" s="181">
        <f>+VLOOKUP($Q$8,'Fatores de conversão'!$A$5:$I$13,6,FALSE)*Q16+VLOOKUP($R$8,'Fatores de conversão'!$A$5:$I$13,6,FALSE)*R16+VLOOKUP($S$8,'Fatores de conversão'!$A$5:$I$13,6,FALSE)*S16+VLOOKUP($T$8,'Fatores de conversão'!$A$5:$I$13,6,FALSE)*T16+VLOOKUP($U$8,'Fatores de conversão'!$A$5:$I$13,6,FALSE)*U16</f>
        <v>0</v>
      </c>
      <c r="AA16" s="181">
        <f>(VLOOKUP($Q$8,'Fatores de conversão'!$A$5:$I$13,9,FALSE)*Q16+VLOOKUP($R$8,'Fatores de conversão'!$A$5:$I$13,9,FALSE)*R16+VLOOKUP($S$8,'Fatores de conversão'!$A$5:$I$13,9,FALSE)*S16+VLOOKUP($T$8,'Fatores de conversão'!$A$5:$I$13,9,FALSE)*T16+VLOOKUP($U$8,'Fatores de conversão'!$A$5:$I$13,9,FALSE)*U16)/1000</f>
        <v>0</v>
      </c>
      <c r="AB16" s="30"/>
      <c r="AC16" s="30"/>
      <c r="AD16" s="130"/>
      <c r="AE16" s="182">
        <f>IF(OR(AC16="",AC16=0),0,IF(OR(AD16="",AD16=0),0,H16+1))</f>
        <v>0</v>
      </c>
      <c r="AF16" s="132"/>
      <c r="AG16" s="133"/>
      <c r="AH16" s="186" t="s">
        <v>269</v>
      </c>
      <c r="AI16" s="179">
        <f>IF(AF16=0,0,IF(AF16&lt;(AH16),AF16+AG16,((AH16)+((AG16/AF16)*AH16))))</f>
        <v>0</v>
      </c>
      <c r="AJ16" s="183">
        <f t="shared" si="4"/>
        <v>0</v>
      </c>
      <c r="AK16" s="12"/>
      <c r="AM16" s="11"/>
      <c r="AN16" s="11"/>
      <c r="AO16" s="11"/>
      <c r="AP16" s="11"/>
      <c r="AQ16" s="11"/>
      <c r="AR16" s="11"/>
      <c r="AS16" s="250"/>
      <c r="AT16" s="250"/>
      <c r="AU16" s="250"/>
      <c r="AV16" s="250"/>
      <c r="AX16" s="11"/>
      <c r="AY16" s="11"/>
      <c r="AZ16" s="184"/>
      <c r="BA16" s="147"/>
      <c r="BB16" s="147"/>
      <c r="BC16" s="147"/>
      <c r="BD16" s="11"/>
      <c r="BE16" s="11"/>
    </row>
    <row r="17" spans="2:57" ht="30" customHeight="1" x14ac:dyDescent="0.25">
      <c r="B17" s="15"/>
      <c r="C17" s="174">
        <v>7</v>
      </c>
      <c r="D17" s="113"/>
      <c r="E17" s="96"/>
      <c r="F17" s="116"/>
      <c r="G17" s="116"/>
      <c r="H17" s="118"/>
      <c r="I17" s="119"/>
      <c r="J17" s="118"/>
      <c r="K17" s="118"/>
      <c r="L17" s="118"/>
      <c r="M17" s="118"/>
      <c r="N17" s="177">
        <f t="shared" ref="N17:N20" si="6">+SUM(I17:M17)</f>
        <v>0</v>
      </c>
      <c r="O17" s="178">
        <f>+VLOOKUP($I$8,'Fatores de conversão'!$A$5:$I$13,6,FALSE)*I17+VLOOKUP($J$8,'Fatores de conversão'!$A$5:$I$13,6,FALSE)*J17+VLOOKUP($K$8,'Fatores de conversão'!$A$5:$I$13,6,FALSE)*K17+VLOOKUP($L$8,'Fatores de conversão'!$A$5:$I$13,6,FALSE)*L17+VLOOKUP($M$8,'Fatores de conversão'!$A$5:$I$13,6,FALSE)*M17</f>
        <v>0</v>
      </c>
      <c r="P17" s="179">
        <f>+SUMPRODUCT('1. Identificação Ben. Oper.'!$D$38:$H$38,I17:M17)</f>
        <v>0</v>
      </c>
      <c r="Q17" s="126"/>
      <c r="R17" s="127"/>
      <c r="S17" s="127"/>
      <c r="T17" s="127"/>
      <c r="U17" s="127"/>
      <c r="V17" s="177">
        <f t="shared" ref="V17:V20" si="7">+SUM(Q17:U17)</f>
        <v>0</v>
      </c>
      <c r="W17" s="179">
        <f>+SUMPRODUCT('1. Identificação Ben. Oper.'!$D$38:$H$38,Q17:U17)</f>
        <v>0</v>
      </c>
      <c r="X17" s="180">
        <f t="shared" si="5"/>
        <v>0</v>
      </c>
      <c r="Y17" s="181">
        <f>+VLOOKUP($Q$8,'Fatores de conversão'!$A$5:$I$13,3,FALSE)*Q17+VLOOKUP($R$8,'Fatores de conversão'!$A$5:$I$13,3,FALSE)*R17+VLOOKUP($S$8,'Fatores de conversão'!$A$5:$I$13,3,FALSE)*S17+VLOOKUP($T$8,'Fatores de conversão'!$A$5:$I$13,3,FALSE)*T17+VLOOKUP($U$8,'Fatores de conversão'!$A$5:$I$13,3,FALSE)*U17</f>
        <v>0</v>
      </c>
      <c r="Z17" s="181">
        <f>+VLOOKUP($Q$8,'Fatores de conversão'!$A$5:$I$13,6,FALSE)*Q17+VLOOKUP($R$8,'Fatores de conversão'!$A$5:$I$13,6,FALSE)*R17+VLOOKUP($S$8,'Fatores de conversão'!$A$5:$I$13,6,FALSE)*S17+VLOOKUP($T$8,'Fatores de conversão'!$A$5:$I$13,6,FALSE)*T17+VLOOKUP($U$8,'Fatores de conversão'!$A$5:$I$13,6,FALSE)*U17</f>
        <v>0</v>
      </c>
      <c r="AA17" s="181">
        <f>(VLOOKUP($Q$8,'Fatores de conversão'!$A$5:$I$13,9,FALSE)*Q17+VLOOKUP($R$8,'Fatores de conversão'!$A$5:$I$13,9,FALSE)*R17+VLOOKUP($S$8,'Fatores de conversão'!$A$5:$I$13,9,FALSE)*S17+VLOOKUP($T$8,'Fatores de conversão'!$A$5:$I$13,9,FALSE)*T17+VLOOKUP($U$8,'Fatores de conversão'!$A$5:$I$13,9,FALSE)*U17)/1000</f>
        <v>0</v>
      </c>
      <c r="AB17" s="30"/>
      <c r="AC17" s="30"/>
      <c r="AD17" s="130"/>
      <c r="AE17" s="182">
        <f>IF(OR(AC17="",AC17=0),0,IF(OR(AD17="",AD17=0),0,H17+1))</f>
        <v>0</v>
      </c>
      <c r="AF17" s="132"/>
      <c r="AG17" s="133"/>
      <c r="AH17" s="186" t="s">
        <v>269</v>
      </c>
      <c r="AI17" s="179">
        <f t="shared" si="3"/>
        <v>0</v>
      </c>
      <c r="AJ17" s="183">
        <f t="shared" si="4"/>
        <v>0</v>
      </c>
      <c r="AK17" s="12"/>
      <c r="AM17" s="11"/>
      <c r="AN17" s="11"/>
      <c r="AO17" s="11"/>
      <c r="AP17" s="11"/>
      <c r="AQ17" s="11"/>
      <c r="AR17" s="11"/>
      <c r="AS17" s="250"/>
      <c r="AT17" s="250"/>
      <c r="AU17" s="250"/>
      <c r="AV17" s="250"/>
      <c r="AX17" s="11"/>
      <c r="AY17" s="11"/>
      <c r="AZ17" s="184"/>
      <c r="BA17" s="147"/>
      <c r="BB17" s="147"/>
      <c r="BC17" s="147"/>
      <c r="BD17" s="11"/>
      <c r="BE17" s="11"/>
    </row>
    <row r="18" spans="2:57" ht="30" customHeight="1" x14ac:dyDescent="0.25">
      <c r="B18" s="15"/>
      <c r="C18" s="174">
        <v>8</v>
      </c>
      <c r="D18" s="113"/>
      <c r="E18" s="96"/>
      <c r="F18" s="116"/>
      <c r="G18" s="116"/>
      <c r="H18" s="118"/>
      <c r="I18" s="119"/>
      <c r="J18" s="118"/>
      <c r="K18" s="118"/>
      <c r="L18" s="118"/>
      <c r="M18" s="118"/>
      <c r="N18" s="177">
        <f t="shared" si="6"/>
        <v>0</v>
      </c>
      <c r="O18" s="178">
        <f>+VLOOKUP($I$8,'Fatores de conversão'!$A$5:$I$13,6,FALSE)*I18+VLOOKUP($J$8,'Fatores de conversão'!$A$5:$I$13,6,FALSE)*J18+VLOOKUP($K$8,'Fatores de conversão'!$A$5:$I$13,6,FALSE)*K18+VLOOKUP($L$8,'Fatores de conversão'!$A$5:$I$13,6,FALSE)*L18+VLOOKUP($M$8,'Fatores de conversão'!$A$5:$I$13,6,FALSE)*M18</f>
        <v>0</v>
      </c>
      <c r="P18" s="179">
        <f>+SUMPRODUCT('1. Identificação Ben. Oper.'!$D$38:$H$38,I18:M18)</f>
        <v>0</v>
      </c>
      <c r="Q18" s="126"/>
      <c r="R18" s="127"/>
      <c r="S18" s="127"/>
      <c r="T18" s="127"/>
      <c r="U18" s="127"/>
      <c r="V18" s="177">
        <f t="shared" si="7"/>
        <v>0</v>
      </c>
      <c r="W18" s="179">
        <f>+SUMPRODUCT('1. Identificação Ben. Oper.'!$D$38:$H$38,Q18:U18)</f>
        <v>0</v>
      </c>
      <c r="X18" s="180">
        <f t="shared" si="5"/>
        <v>0</v>
      </c>
      <c r="Y18" s="181">
        <f>+VLOOKUP($Q$8,'Fatores de conversão'!$A$5:$I$13,3,FALSE)*Q18+VLOOKUP($R$8,'Fatores de conversão'!$A$5:$I$13,3,FALSE)*R18+VLOOKUP($S$8,'Fatores de conversão'!$A$5:$I$13,3,FALSE)*S18+VLOOKUP($T$8,'Fatores de conversão'!$A$5:$I$13,3,FALSE)*T18+VLOOKUP($U$8,'Fatores de conversão'!$A$5:$I$13,3,FALSE)*U18</f>
        <v>0</v>
      </c>
      <c r="Z18" s="181">
        <f>+VLOOKUP($Q$8,'Fatores de conversão'!$A$5:$I$13,6,FALSE)*Q18+VLOOKUP($R$8,'Fatores de conversão'!$A$5:$I$13,6,FALSE)*R18+VLOOKUP($S$8,'Fatores de conversão'!$A$5:$I$13,6,FALSE)*S18+VLOOKUP($T$8,'Fatores de conversão'!$A$5:$I$13,6,FALSE)*T18+VLOOKUP($U$8,'Fatores de conversão'!$A$5:$I$13,6,FALSE)*U18</f>
        <v>0</v>
      </c>
      <c r="AA18" s="181">
        <f>(VLOOKUP($Q$8,'Fatores de conversão'!$A$5:$I$13,9,FALSE)*Q18+VLOOKUP($R$8,'Fatores de conversão'!$A$5:$I$13,9,FALSE)*R18+VLOOKUP($S$8,'Fatores de conversão'!$A$5:$I$13,9,FALSE)*S18+VLOOKUP($T$8,'Fatores de conversão'!$A$5:$I$13,9,FALSE)*T18+VLOOKUP($U$8,'Fatores de conversão'!$A$5:$I$13,9,FALSE)*U18)/1000</f>
        <v>0</v>
      </c>
      <c r="AB18" s="30"/>
      <c r="AC18" s="30"/>
      <c r="AD18" s="130"/>
      <c r="AE18" s="182">
        <f>IF(OR(AC18="",AC18=0),0,IF(OR(AD18="",AD18=0),0,H18+1))</f>
        <v>0</v>
      </c>
      <c r="AF18" s="132"/>
      <c r="AG18" s="133"/>
      <c r="AH18" s="186" t="s">
        <v>269</v>
      </c>
      <c r="AI18" s="179">
        <f t="shared" si="3"/>
        <v>0</v>
      </c>
      <c r="AJ18" s="183">
        <f t="shared" si="4"/>
        <v>0</v>
      </c>
      <c r="AK18" s="12"/>
      <c r="AM18" s="11"/>
      <c r="AN18" s="11"/>
      <c r="AO18" s="11"/>
      <c r="AP18" s="11"/>
      <c r="AQ18" s="11"/>
      <c r="AR18" s="11"/>
      <c r="AS18" s="250"/>
      <c r="AT18" s="250"/>
      <c r="AU18" s="250"/>
      <c r="AV18" s="250"/>
      <c r="AX18" s="11"/>
      <c r="AY18" s="11"/>
      <c r="AZ18" s="184"/>
      <c r="BA18" s="147"/>
      <c r="BB18" s="147"/>
      <c r="BC18" s="147"/>
      <c r="BD18" s="11"/>
      <c r="BE18" s="11"/>
    </row>
    <row r="19" spans="2:57" ht="30" customHeight="1" x14ac:dyDescent="0.25">
      <c r="B19" s="15"/>
      <c r="C19" s="174">
        <v>9</v>
      </c>
      <c r="D19" s="113"/>
      <c r="E19" s="96"/>
      <c r="F19" s="116"/>
      <c r="G19" s="116"/>
      <c r="H19" s="118"/>
      <c r="I19" s="119"/>
      <c r="J19" s="118"/>
      <c r="K19" s="118"/>
      <c r="L19" s="118"/>
      <c r="M19" s="118"/>
      <c r="N19" s="177">
        <f t="shared" si="6"/>
        <v>0</v>
      </c>
      <c r="O19" s="178">
        <f>+VLOOKUP($I$8,'Fatores de conversão'!$A$5:$I$13,6,FALSE)*I19+VLOOKUP($J$8,'Fatores de conversão'!$A$5:$I$13,6,FALSE)*J19+VLOOKUP($K$8,'Fatores de conversão'!$A$5:$I$13,6,FALSE)*K19+VLOOKUP($L$8,'Fatores de conversão'!$A$5:$I$13,6,FALSE)*L19+VLOOKUP($M$8,'Fatores de conversão'!$A$5:$I$13,6,FALSE)*M19</f>
        <v>0</v>
      </c>
      <c r="P19" s="179">
        <f>+SUMPRODUCT('1. Identificação Ben. Oper.'!$D$38:$H$38,I19:M19)</f>
        <v>0</v>
      </c>
      <c r="Q19" s="126"/>
      <c r="R19" s="127"/>
      <c r="S19" s="127"/>
      <c r="T19" s="127"/>
      <c r="U19" s="127"/>
      <c r="V19" s="177">
        <f t="shared" si="7"/>
        <v>0</v>
      </c>
      <c r="W19" s="179">
        <f>+SUMPRODUCT('1. Identificação Ben. Oper.'!$D$38:$H$38,Q19:U19)</f>
        <v>0</v>
      </c>
      <c r="X19" s="180">
        <f t="shared" si="5"/>
        <v>0</v>
      </c>
      <c r="Y19" s="181">
        <f>+VLOOKUP($Q$8,'Fatores de conversão'!$A$5:$I$13,3,FALSE)*Q19+VLOOKUP($R$8,'Fatores de conversão'!$A$5:$I$13,3,FALSE)*R19+VLOOKUP($S$8,'Fatores de conversão'!$A$5:$I$13,3,FALSE)*S19+VLOOKUP($T$8,'Fatores de conversão'!$A$5:$I$13,3,FALSE)*T19+VLOOKUP($U$8,'Fatores de conversão'!$A$5:$I$13,3,FALSE)*U19</f>
        <v>0</v>
      </c>
      <c r="Z19" s="181">
        <f>+VLOOKUP($Q$8,'Fatores de conversão'!$A$5:$I$13,6,FALSE)*Q19+VLOOKUP($R$8,'Fatores de conversão'!$A$5:$I$13,6,FALSE)*R19+VLOOKUP($S$8,'Fatores de conversão'!$A$5:$I$13,6,FALSE)*S19+VLOOKUP($T$8,'Fatores de conversão'!$A$5:$I$13,6,FALSE)*T19+VLOOKUP($U$8,'Fatores de conversão'!$A$5:$I$13,6,FALSE)*U19</f>
        <v>0</v>
      </c>
      <c r="AA19" s="181">
        <f>(VLOOKUP($Q$8,'Fatores de conversão'!$A$5:$I$13,9,FALSE)*Q19+VLOOKUP($R$8,'Fatores de conversão'!$A$5:$I$13,9,FALSE)*R19+VLOOKUP($S$8,'Fatores de conversão'!$A$5:$I$13,9,FALSE)*S19+VLOOKUP($T$8,'Fatores de conversão'!$A$5:$I$13,9,FALSE)*T19+VLOOKUP($U$8,'Fatores de conversão'!$A$5:$I$13,9,FALSE)*U19)/1000</f>
        <v>0</v>
      </c>
      <c r="AB19" s="30"/>
      <c r="AC19" s="30"/>
      <c r="AD19" s="130"/>
      <c r="AE19" s="182">
        <f>IF(OR(AC19="",AC19=0),0,IF(OR(AD19="",AD19=0),0,H19+1))</f>
        <v>0</v>
      </c>
      <c r="AF19" s="132"/>
      <c r="AG19" s="133"/>
      <c r="AH19" s="186" t="s">
        <v>269</v>
      </c>
      <c r="AI19" s="179">
        <f t="shared" si="3"/>
        <v>0</v>
      </c>
      <c r="AJ19" s="183">
        <f t="shared" si="4"/>
        <v>0</v>
      </c>
      <c r="AK19" s="12"/>
      <c r="AM19" s="11"/>
      <c r="AN19" s="11"/>
      <c r="AO19" s="11"/>
      <c r="AP19" s="11"/>
      <c r="AQ19" s="11"/>
      <c r="AR19" s="11"/>
      <c r="AS19" s="250"/>
      <c r="AT19" s="250"/>
      <c r="AU19" s="250"/>
      <c r="AV19" s="250"/>
      <c r="AX19" s="11"/>
      <c r="AY19" s="11"/>
      <c r="AZ19" s="184"/>
      <c r="BA19" s="147"/>
      <c r="BB19" s="147"/>
      <c r="BC19" s="147"/>
      <c r="BD19" s="11"/>
      <c r="BE19" s="11"/>
    </row>
    <row r="20" spans="2:57" ht="30" customHeight="1" thickBot="1" x14ac:dyDescent="0.3">
      <c r="B20" s="15"/>
      <c r="C20" s="187">
        <v>10</v>
      </c>
      <c r="D20" s="283"/>
      <c r="E20" s="121"/>
      <c r="F20" s="123"/>
      <c r="G20" s="123"/>
      <c r="H20" s="124"/>
      <c r="I20" s="125"/>
      <c r="J20" s="124"/>
      <c r="K20" s="124"/>
      <c r="L20" s="124"/>
      <c r="M20" s="124"/>
      <c r="N20" s="189">
        <f t="shared" si="6"/>
        <v>0</v>
      </c>
      <c r="O20" s="178">
        <f>+VLOOKUP($I$8,'Fatores de conversão'!$A$5:$I$13,6,FALSE)*I20+VLOOKUP($J$8,'Fatores de conversão'!$A$5:$I$13,6,FALSE)*J20+VLOOKUP($K$8,'Fatores de conversão'!$A$5:$I$13,6,FALSE)*K20+VLOOKUP($L$8,'Fatores de conversão'!$A$5:$I$13,6,FALSE)*L20+VLOOKUP($M$8,'Fatores de conversão'!$A$5:$I$13,6,FALSE)*M20</f>
        <v>0</v>
      </c>
      <c r="P20" s="179">
        <f>+SUMPRODUCT('1. Identificação Ben. Oper.'!$D$38:$H$38,I20:M20)</f>
        <v>0</v>
      </c>
      <c r="Q20" s="128"/>
      <c r="R20" s="129"/>
      <c r="S20" s="129"/>
      <c r="T20" s="129"/>
      <c r="U20" s="129"/>
      <c r="V20" s="189">
        <f t="shared" si="7"/>
        <v>0</v>
      </c>
      <c r="W20" s="179">
        <f>+SUMPRODUCT('1. Identificação Ben. Oper.'!$D$38:$H$38,Q20:U20)</f>
        <v>0</v>
      </c>
      <c r="X20" s="180">
        <f t="shared" si="5"/>
        <v>0</v>
      </c>
      <c r="Y20" s="181">
        <f>+VLOOKUP($Q$8,'Fatores de conversão'!$A$5:$I$13,3,FALSE)*Q20+VLOOKUP($R$8,'Fatores de conversão'!$A$5:$I$13,3,FALSE)*R20+VLOOKUP($S$8,'Fatores de conversão'!$A$5:$I$13,3,FALSE)*S20+VLOOKUP($T$8,'Fatores de conversão'!$A$5:$I$13,3,FALSE)*T20+VLOOKUP($U$8,'Fatores de conversão'!$A$5:$I$13,3,FALSE)*U20</f>
        <v>0</v>
      </c>
      <c r="Z20" s="181">
        <f>+VLOOKUP($Q$8,'Fatores de conversão'!$A$5:$I$13,6,FALSE)*Q20+VLOOKUP($R$8,'Fatores de conversão'!$A$5:$I$13,6,FALSE)*R20+VLOOKUP($S$8,'Fatores de conversão'!$A$5:$I$13,6,FALSE)*S20+VLOOKUP($T$8,'Fatores de conversão'!$A$5:$I$13,6,FALSE)*T20+VLOOKUP($U$8,'Fatores de conversão'!$A$5:$I$13,6,FALSE)*U20</f>
        <v>0</v>
      </c>
      <c r="AA20" s="181">
        <f>(VLOOKUP($Q$8,'Fatores de conversão'!$A$5:$I$13,9,FALSE)*Q20+VLOOKUP($R$8,'Fatores de conversão'!$A$5:$I$13,9,FALSE)*R20+VLOOKUP($S$8,'Fatores de conversão'!$A$5:$I$13,9,FALSE)*S20+VLOOKUP($T$8,'Fatores de conversão'!$A$5:$I$13,9,FALSE)*T20+VLOOKUP($U$8,'Fatores de conversão'!$A$5:$I$13,9,FALSE)*U20)/1000</f>
        <v>0</v>
      </c>
      <c r="AB20" s="131"/>
      <c r="AC20" s="131"/>
      <c r="AD20" s="130"/>
      <c r="AE20" s="182">
        <f>IF(OR(AC20="",AC20=0),0,IF(OR(AD20="",AD20=0),0,H20+1))</f>
        <v>0</v>
      </c>
      <c r="AF20" s="134"/>
      <c r="AG20" s="135"/>
      <c r="AH20" s="186" t="s">
        <v>269</v>
      </c>
      <c r="AI20" s="190">
        <f t="shared" si="3"/>
        <v>0</v>
      </c>
      <c r="AJ20" s="183">
        <f t="shared" si="4"/>
        <v>0</v>
      </c>
      <c r="AK20" s="12"/>
      <c r="AM20" s="11"/>
      <c r="AN20" s="11"/>
      <c r="AO20" s="11"/>
      <c r="AP20" s="11"/>
      <c r="AQ20" s="11"/>
      <c r="AR20" s="11"/>
      <c r="AS20" s="250"/>
      <c r="AT20" s="250"/>
      <c r="AU20" s="250"/>
      <c r="AV20" s="250"/>
      <c r="AX20" s="11"/>
      <c r="AY20" s="11"/>
      <c r="AZ20" s="184"/>
      <c r="BA20" s="147"/>
      <c r="BB20" s="147"/>
      <c r="BC20" s="147"/>
      <c r="BD20" s="11"/>
      <c r="BE20" s="11"/>
    </row>
    <row r="21" spans="2:57" ht="15.75" thickBot="1" x14ac:dyDescent="0.3">
      <c r="B21" s="15"/>
      <c r="C21" s="34"/>
      <c r="D21" s="11"/>
      <c r="E21" s="11"/>
      <c r="F21" s="11"/>
      <c r="G21" s="11"/>
      <c r="H21" s="11"/>
      <c r="I21" s="191">
        <f>SUM(I10:I20)</f>
        <v>0</v>
      </c>
      <c r="J21" s="192">
        <f t="shared" ref="J21:P21" si="8">SUM(J10:J20)</f>
        <v>0</v>
      </c>
      <c r="K21" s="192">
        <f t="shared" si="8"/>
        <v>0</v>
      </c>
      <c r="L21" s="192">
        <f t="shared" si="8"/>
        <v>0</v>
      </c>
      <c r="M21" s="192">
        <f t="shared" si="8"/>
        <v>0</v>
      </c>
      <c r="N21" s="192">
        <f t="shared" si="8"/>
        <v>0</v>
      </c>
      <c r="O21" s="193">
        <f t="shared" si="8"/>
        <v>0</v>
      </c>
      <c r="P21" s="194">
        <f t="shared" si="8"/>
        <v>0</v>
      </c>
      <c r="Q21" s="191">
        <f>SUM(Q10:Q20)</f>
        <v>0</v>
      </c>
      <c r="R21" s="192">
        <f t="shared" ref="R21:U21" si="9">SUM(R10:R20)</f>
        <v>0</v>
      </c>
      <c r="S21" s="192">
        <f t="shared" si="9"/>
        <v>0</v>
      </c>
      <c r="T21" s="192">
        <f t="shared" si="9"/>
        <v>0</v>
      </c>
      <c r="U21" s="192">
        <f t="shared" si="9"/>
        <v>0</v>
      </c>
      <c r="V21" s="192">
        <f>SUM(V10:V20)</f>
        <v>0</v>
      </c>
      <c r="W21" s="195">
        <f>SUM(W10:W20)</f>
        <v>0</v>
      </c>
      <c r="X21" s="196">
        <f t="shared" si="5"/>
        <v>0</v>
      </c>
      <c r="Y21" s="197">
        <f t="shared" ref="Y21:AC21" si="10">SUM(Y10:Y20)</f>
        <v>0</v>
      </c>
      <c r="Z21" s="197">
        <f t="shared" si="10"/>
        <v>0</v>
      </c>
      <c r="AA21" s="197">
        <f t="shared" si="10"/>
        <v>0</v>
      </c>
      <c r="AB21" s="195">
        <f t="shared" si="10"/>
        <v>0</v>
      </c>
      <c r="AC21" s="195">
        <f t="shared" si="10"/>
        <v>0</v>
      </c>
      <c r="AD21" s="198"/>
      <c r="AE21" s="198"/>
      <c r="AF21" s="199">
        <f>SUM(AF10:AF20)</f>
        <v>0</v>
      </c>
      <c r="AG21" s="200">
        <f t="shared" ref="AG21:AH21" si="11">SUM(AG10:AG20)</f>
        <v>0</v>
      </c>
      <c r="AH21" s="200">
        <f t="shared" si="11"/>
        <v>0</v>
      </c>
      <c r="AI21" s="200">
        <f>SUM(AI10:AI20)</f>
        <v>0</v>
      </c>
      <c r="AJ21" s="274">
        <f t="shared" si="4"/>
        <v>0</v>
      </c>
      <c r="AK21" s="12"/>
      <c r="AM21" s="11"/>
      <c r="AN21" s="11"/>
      <c r="AO21" s="11"/>
      <c r="AP21" s="11"/>
      <c r="AQ21" s="11"/>
      <c r="AR21" s="11"/>
      <c r="AS21" s="250"/>
      <c r="AT21" s="250"/>
      <c r="AU21" s="250"/>
      <c r="AV21" s="250"/>
      <c r="AX21" s="11"/>
      <c r="AY21" s="86"/>
      <c r="AZ21" s="184"/>
      <c r="BA21" s="147"/>
      <c r="BB21" s="147"/>
      <c r="BC21" s="147"/>
      <c r="BD21" s="11"/>
      <c r="BE21" s="11"/>
    </row>
    <row r="22" spans="2:57" s="1" customFormat="1" ht="30" customHeight="1" thickBot="1" x14ac:dyDescent="0.3">
      <c r="B22" s="9"/>
      <c r="C22" s="616" t="s">
        <v>294</v>
      </c>
      <c r="D22" s="617"/>
      <c r="E22" s="201">
        <f>AF21+AG21</f>
        <v>0</v>
      </c>
      <c r="F22" s="34"/>
      <c r="G22" s="34"/>
      <c r="H22" s="34"/>
      <c r="I22" s="34"/>
      <c r="J22" s="34"/>
      <c r="K22" s="34"/>
      <c r="L22" s="141"/>
      <c r="M22" s="141"/>
      <c r="O22" s="202"/>
      <c r="P22" s="202"/>
      <c r="Q22" s="141"/>
      <c r="R22" s="141"/>
      <c r="S22" s="141"/>
      <c r="T22" s="141"/>
      <c r="U22" s="141"/>
      <c r="V22" s="141"/>
      <c r="W22" s="141"/>
      <c r="X22" s="141"/>
      <c r="Y22" s="202"/>
      <c r="Z22" s="141"/>
      <c r="AA22" s="34"/>
      <c r="AB22" s="34"/>
      <c r="AC22" s="34"/>
      <c r="AD22" s="34"/>
      <c r="AE22" s="34"/>
      <c r="AF22" s="34"/>
      <c r="AG22" s="34"/>
      <c r="AH22" s="34"/>
      <c r="AI22" s="327"/>
      <c r="AJ22" s="327"/>
      <c r="AK22" s="12"/>
      <c r="AN22" s="34"/>
      <c r="AO22" s="89"/>
      <c r="AP22" s="252"/>
      <c r="AQ22" s="147"/>
      <c r="AR22" s="147"/>
      <c r="AS22" s="250"/>
      <c r="AT22" s="250"/>
      <c r="AU22" s="250"/>
      <c r="AV22" s="250"/>
    </row>
    <row r="23" spans="2:57" ht="30" customHeight="1" thickBot="1" x14ac:dyDescent="0.3">
      <c r="B23" s="15"/>
      <c r="C23" s="616" t="s">
        <v>187</v>
      </c>
      <c r="D23" s="617"/>
      <c r="E23" s="201">
        <f>AI21</f>
        <v>0</v>
      </c>
      <c r="F23" s="328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327"/>
      <c r="AJ23" s="327"/>
      <c r="AK23" s="12"/>
      <c r="AN23" s="11"/>
      <c r="AO23" s="11"/>
      <c r="AP23" s="184"/>
      <c r="AQ23" s="147"/>
      <c r="AR23" s="147"/>
      <c r="AS23" s="250"/>
      <c r="AT23" s="250"/>
      <c r="AU23" s="250"/>
      <c r="AV23" s="250"/>
    </row>
    <row r="24" spans="2:57" ht="30" customHeight="1" thickBot="1" x14ac:dyDescent="0.3">
      <c r="B24" s="15"/>
      <c r="C24" s="616" t="s">
        <v>195</v>
      </c>
      <c r="D24" s="617"/>
      <c r="E24" s="201">
        <f>IF(E23&lt;=('2. Medidas a).i)'!E23+'3. Medidas a).ii)'!E23+'4. Medidas a).iii)'!E23+'5. Medidas a).iv)'!E23+'6. Medidas a).v)'!E23+'7. Medidas b).i)'!E23+'7. Medidas b).ii)'!E23+'8. Medidas c)'!F19+'Poupanças Totais'!D47)*0.3,E23,('2. Medidas a).i)'!E23+'3. Medidas a).ii)'!E23+'4. Medidas a).iii)'!E23+'5. Medidas a).iv)'!E23+'6. Medidas a).v)'!E23+'7. Medidas b).i)'!E23+'7. Medidas b).ii)'!E23+'8. Medidas c)'!F19+'Poupanças Totais'!D47-E23)*0.3/0.7)</f>
        <v>0</v>
      </c>
      <c r="F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327"/>
      <c r="AJ24" s="327"/>
      <c r="AK24" s="12"/>
      <c r="AN24" s="11"/>
      <c r="AO24" s="11"/>
      <c r="AP24" s="184"/>
      <c r="AQ24" s="147"/>
      <c r="AR24" s="147"/>
      <c r="AS24" s="250"/>
      <c r="AT24" s="250"/>
      <c r="AU24" s="250"/>
      <c r="AV24" s="250"/>
    </row>
    <row r="25" spans="2:57" ht="27.6" customHeight="1" thickBot="1" x14ac:dyDescent="0.3">
      <c r="B25" s="15"/>
      <c r="C25" s="34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47"/>
      <c r="AI25" s="327"/>
      <c r="AJ25" s="327"/>
      <c r="AK25" s="12"/>
      <c r="AN25" s="11"/>
      <c r="AO25" s="11"/>
      <c r="AP25" s="184"/>
      <c r="AQ25" s="11"/>
      <c r="AR25" s="147"/>
      <c r="AS25" s="250"/>
      <c r="AT25" s="250"/>
      <c r="AU25" s="250"/>
      <c r="AV25" s="250"/>
    </row>
    <row r="26" spans="2:57" ht="56.25" customHeight="1" thickBot="1" x14ac:dyDescent="0.3">
      <c r="B26" s="15"/>
      <c r="C26" s="204" t="s">
        <v>64</v>
      </c>
      <c r="D26" s="205"/>
      <c r="E26" s="205"/>
      <c r="F26" s="205"/>
      <c r="G26" s="205"/>
      <c r="H26" s="205"/>
      <c r="I26" s="618" t="s">
        <v>278</v>
      </c>
      <c r="J26" s="619"/>
      <c r="K26" s="620"/>
      <c r="L26" s="620"/>
      <c r="M26" s="620"/>
      <c r="N26" s="620"/>
      <c r="O26" s="620"/>
      <c r="P26" s="620"/>
      <c r="Q26" s="620"/>
      <c r="R26" s="620"/>
      <c r="S26" s="620"/>
      <c r="T26" s="620"/>
      <c r="U26" s="620"/>
      <c r="V26" s="620"/>
      <c r="W26" s="620"/>
      <c r="X26" s="620"/>
      <c r="Y26" s="620"/>
      <c r="Z26" s="620"/>
      <c r="AA26" s="620"/>
      <c r="AB26" s="620"/>
      <c r="AC26" s="620"/>
      <c r="AD26" s="620"/>
      <c r="AE26" s="620"/>
      <c r="AF26" s="620"/>
      <c r="AG26" s="620"/>
      <c r="AH26" s="621"/>
      <c r="AI26" s="327"/>
      <c r="AJ26" s="327"/>
      <c r="AK26" s="12"/>
      <c r="AN26" s="11"/>
      <c r="AO26" s="11"/>
      <c r="AP26" s="184"/>
      <c r="AQ26" s="11"/>
      <c r="AR26" s="147"/>
      <c r="AS26" s="250"/>
      <c r="AT26" s="250"/>
      <c r="AU26" s="250"/>
      <c r="AV26" s="250"/>
    </row>
    <row r="27" spans="2:57" ht="15.75" thickBot="1" x14ac:dyDescent="0.3">
      <c r="B27" s="15"/>
      <c r="C27" s="206"/>
      <c r="D27" s="207"/>
      <c r="E27" s="207"/>
      <c r="F27" s="207"/>
      <c r="G27" s="208"/>
      <c r="H27" s="207"/>
      <c r="I27" s="636" t="s">
        <v>29</v>
      </c>
      <c r="J27" s="637"/>
      <c r="K27" s="637"/>
      <c r="L27" s="637"/>
      <c r="M27" s="637"/>
      <c r="N27" s="637"/>
      <c r="O27" s="637"/>
      <c r="P27" s="637"/>
      <c r="Q27" s="637"/>
      <c r="R27" s="637"/>
      <c r="S27" s="637"/>
      <c r="T27" s="637"/>
      <c r="U27" s="637"/>
      <c r="V27" s="637"/>
      <c r="W27" s="637"/>
      <c r="X27" s="637"/>
      <c r="Y27" s="637"/>
      <c r="Z27" s="637"/>
      <c r="AA27" s="637"/>
      <c r="AB27" s="637"/>
      <c r="AC27" s="637"/>
      <c r="AD27" s="637"/>
      <c r="AE27" s="637"/>
      <c r="AF27" s="637"/>
      <c r="AG27" s="638"/>
      <c r="AH27" s="209"/>
      <c r="AI27" s="327"/>
      <c r="AJ27" s="327"/>
      <c r="AK27" s="12"/>
      <c r="AN27" s="11"/>
      <c r="AO27" s="11"/>
      <c r="AP27" s="11"/>
      <c r="AQ27" s="11"/>
      <c r="AR27" s="147"/>
      <c r="AS27" s="250"/>
      <c r="AT27" s="250"/>
      <c r="AU27" s="250"/>
      <c r="AV27" s="250"/>
    </row>
    <row r="28" spans="2:57" ht="28.5" customHeight="1" thickBot="1" x14ac:dyDescent="0.3">
      <c r="B28" s="15"/>
      <c r="C28" s="210" t="s">
        <v>65</v>
      </c>
      <c r="D28" s="211" t="s">
        <v>258</v>
      </c>
      <c r="E28" s="211" t="s">
        <v>257</v>
      </c>
      <c r="F28" s="211" t="s">
        <v>263</v>
      </c>
      <c r="G28" s="615" t="s">
        <v>164</v>
      </c>
      <c r="H28" s="615"/>
      <c r="I28" s="212">
        <v>1</v>
      </c>
      <c r="J28" s="212">
        <v>2</v>
      </c>
      <c r="K28" s="212">
        <v>3</v>
      </c>
      <c r="L28" s="212">
        <v>4</v>
      </c>
      <c r="M28" s="212">
        <v>5</v>
      </c>
      <c r="N28" s="212">
        <v>6</v>
      </c>
      <c r="O28" s="212">
        <v>7</v>
      </c>
      <c r="P28" s="212">
        <v>8</v>
      </c>
      <c r="Q28" s="212">
        <v>9</v>
      </c>
      <c r="R28" s="212">
        <v>10</v>
      </c>
      <c r="S28" s="212">
        <v>11</v>
      </c>
      <c r="T28" s="212">
        <v>12</v>
      </c>
      <c r="U28" s="212">
        <v>13</v>
      </c>
      <c r="V28" s="212">
        <v>14</v>
      </c>
      <c r="W28" s="212">
        <v>15</v>
      </c>
      <c r="X28" s="212">
        <v>16</v>
      </c>
      <c r="Y28" s="212">
        <v>17</v>
      </c>
      <c r="Z28" s="212">
        <v>18</v>
      </c>
      <c r="AA28" s="212">
        <v>19</v>
      </c>
      <c r="AB28" s="212">
        <v>20</v>
      </c>
      <c r="AC28" s="212">
        <v>21</v>
      </c>
      <c r="AD28" s="212">
        <v>22</v>
      </c>
      <c r="AE28" s="212">
        <v>23</v>
      </c>
      <c r="AF28" s="212">
        <v>24</v>
      </c>
      <c r="AG28" s="212">
        <v>25</v>
      </c>
      <c r="AH28" s="213" t="s">
        <v>66</v>
      </c>
      <c r="AI28" s="516"/>
      <c r="AJ28" s="13" t="s">
        <v>332</v>
      </c>
      <c r="AK28" s="517" t="s">
        <v>331</v>
      </c>
      <c r="AN28" s="11"/>
      <c r="AO28" s="11"/>
      <c r="AP28" s="11"/>
      <c r="AQ28" s="11"/>
      <c r="AR28" s="11"/>
      <c r="AS28" s="250"/>
      <c r="AT28" s="250"/>
      <c r="AU28" s="250"/>
      <c r="AV28" s="250"/>
    </row>
    <row r="29" spans="2:57" ht="15.75" thickBot="1" x14ac:dyDescent="0.3">
      <c r="B29" s="15"/>
      <c r="C29" s="214">
        <f>C10</f>
        <v>1</v>
      </c>
      <c r="D29" s="215">
        <f>W10</f>
        <v>0</v>
      </c>
      <c r="E29" s="215">
        <f t="shared" ref="E29:F33" si="12">AB10</f>
        <v>0</v>
      </c>
      <c r="F29" s="215">
        <f t="shared" si="12"/>
        <v>0</v>
      </c>
      <c r="G29" s="215">
        <f>IF(D29="",0,D29-E29)</f>
        <v>0</v>
      </c>
      <c r="H29" s="216"/>
      <c r="I29" s="217">
        <f>IF($H10&gt;=25,$G29,IF(I$28&lt;=$H10,$G29,IF(I$28&lt;=($H10*($AD10+1)),$G29,0)))-IF($H10="",0,IF(I$28-1&lt;=($H10*$AD10),$F29,0))*IF(OR($AE10=0,$AE10&gt;25),0,IF(MOD(I$28,$H10)=0,1,0))</f>
        <v>0</v>
      </c>
      <c r="J29" s="217">
        <f t="shared" ref="J29:AG29" si="13">IF($H10&gt;=25,$G29,IF(J$28&lt;=$H10,$G29,IF(J$28&lt;=($H10*($AD10+1)),$G29,0)))-IF($H10="",0,IF(J$28-1&lt;=($H10*$AD10),$F29,0))*IF(OR($AE10=0,$AE10&gt;25),0,IF(MOD(J$28-1,$H10)=0,1,0))</f>
        <v>0</v>
      </c>
      <c r="K29" s="217">
        <f t="shared" si="13"/>
        <v>0</v>
      </c>
      <c r="L29" s="217">
        <f t="shared" si="13"/>
        <v>0</v>
      </c>
      <c r="M29" s="217">
        <f t="shared" si="13"/>
        <v>0</v>
      </c>
      <c r="N29" s="217">
        <f t="shared" si="13"/>
        <v>0</v>
      </c>
      <c r="O29" s="217">
        <f t="shared" si="13"/>
        <v>0</v>
      </c>
      <c r="P29" s="217">
        <f t="shared" si="13"/>
        <v>0</v>
      </c>
      <c r="Q29" s="217">
        <f t="shared" si="13"/>
        <v>0</v>
      </c>
      <c r="R29" s="217">
        <f t="shared" si="13"/>
        <v>0</v>
      </c>
      <c r="S29" s="217">
        <f t="shared" si="13"/>
        <v>0</v>
      </c>
      <c r="T29" s="217">
        <f t="shared" si="13"/>
        <v>0</v>
      </c>
      <c r="U29" s="217">
        <f t="shared" si="13"/>
        <v>0</v>
      </c>
      <c r="V29" s="217">
        <f t="shared" si="13"/>
        <v>0</v>
      </c>
      <c r="W29" s="217">
        <f t="shared" si="13"/>
        <v>0</v>
      </c>
      <c r="X29" s="217">
        <f t="shared" si="13"/>
        <v>0</v>
      </c>
      <c r="Y29" s="217">
        <f t="shared" si="13"/>
        <v>0</v>
      </c>
      <c r="Z29" s="217">
        <f t="shared" si="13"/>
        <v>0</v>
      </c>
      <c r="AA29" s="217">
        <f t="shared" si="13"/>
        <v>0</v>
      </c>
      <c r="AB29" s="217">
        <f t="shared" si="13"/>
        <v>0</v>
      </c>
      <c r="AC29" s="217">
        <f t="shared" si="13"/>
        <v>0</v>
      </c>
      <c r="AD29" s="217">
        <f t="shared" si="13"/>
        <v>0</v>
      </c>
      <c r="AE29" s="217">
        <f t="shared" si="13"/>
        <v>0</v>
      </c>
      <c r="AF29" s="217">
        <f t="shared" si="13"/>
        <v>0</v>
      </c>
      <c r="AG29" s="217">
        <f t="shared" si="13"/>
        <v>0</v>
      </c>
      <c r="AH29" s="218">
        <f t="shared" ref="AH29:AH38" si="14">SUM(I29:AG29)</f>
        <v>0</v>
      </c>
      <c r="AI29" s="516">
        <v>1</v>
      </c>
      <c r="AJ29" s="13">
        <f>+IF(F10="",0,IF(F10='Valores-Padrão'!$C$31,0,IF(F10='Valores-Padrão'!$C$32,1.501,IF(F10='Valores-Padrão'!$C$33,20.001,0))))</f>
        <v>0</v>
      </c>
      <c r="AK29" s="517">
        <f>+IF(F10="",10000000000,IF(F10='Valores-Padrão'!$C$31,1.5,IF(F10='Valores-Padrão'!$C$32,20,IF(F10='Valores-Padrão'!$C$33,10000000000,10000000000))))</f>
        <v>10000000000</v>
      </c>
      <c r="AS29" s="250"/>
      <c r="AT29" s="250"/>
      <c r="AU29" s="250"/>
      <c r="AV29" s="250"/>
    </row>
    <row r="30" spans="2:57" ht="15.75" thickBot="1" x14ac:dyDescent="0.3">
      <c r="B30" s="15"/>
      <c r="C30" s="214">
        <f>C11</f>
        <v>2</v>
      </c>
      <c r="D30" s="215">
        <f>W11</f>
        <v>0</v>
      </c>
      <c r="E30" s="215">
        <f t="shared" si="12"/>
        <v>0</v>
      </c>
      <c r="F30" s="215">
        <f t="shared" si="12"/>
        <v>0</v>
      </c>
      <c r="G30" s="215">
        <f t="shared" ref="G30:G38" si="15">IF(D30="",0,D30-E30)</f>
        <v>0</v>
      </c>
      <c r="H30" s="219"/>
      <c r="I30" s="217">
        <f>IF($H11&gt;=25,$G30,IF(I$28&lt;=$H11,$G30,IF(I$28&lt;=($H11*($AD11+1)),$G30,0)))-IF($H11="",0,IF(I$28-1&lt;=($H11*$AD11),$F30,0))*IF(OR($AE11=0,$AE11&gt;25),0,IF(MOD(I$28,$H11)=0,1,0))</f>
        <v>0</v>
      </c>
      <c r="J30" s="217">
        <f t="shared" ref="J30:AG30" si="16">IF($H11&gt;=25,$G30,IF(J$28&lt;=$H11,$G30,IF(J$28&lt;=($H11*($AD11+1)),$G30,0)))-IF($H11="",0,IF(J$28-1&lt;=($H11*$AD11),$F30,0))*IF(OR($AE11=0,$AE11&gt;25),0,IF(MOD(J$28-1,$H11)=0,1,0))</f>
        <v>0</v>
      </c>
      <c r="K30" s="217">
        <f t="shared" si="16"/>
        <v>0</v>
      </c>
      <c r="L30" s="217">
        <f t="shared" si="16"/>
        <v>0</v>
      </c>
      <c r="M30" s="217">
        <f t="shared" si="16"/>
        <v>0</v>
      </c>
      <c r="N30" s="217">
        <f t="shared" si="16"/>
        <v>0</v>
      </c>
      <c r="O30" s="217">
        <f t="shared" si="16"/>
        <v>0</v>
      </c>
      <c r="P30" s="217">
        <f t="shared" si="16"/>
        <v>0</v>
      </c>
      <c r="Q30" s="217">
        <f t="shared" si="16"/>
        <v>0</v>
      </c>
      <c r="R30" s="217">
        <f t="shared" si="16"/>
        <v>0</v>
      </c>
      <c r="S30" s="217">
        <f t="shared" si="16"/>
        <v>0</v>
      </c>
      <c r="T30" s="217">
        <f t="shared" si="16"/>
        <v>0</v>
      </c>
      <c r="U30" s="217">
        <f t="shared" si="16"/>
        <v>0</v>
      </c>
      <c r="V30" s="217">
        <f t="shared" si="16"/>
        <v>0</v>
      </c>
      <c r="W30" s="217">
        <f t="shared" si="16"/>
        <v>0</v>
      </c>
      <c r="X30" s="217">
        <f t="shared" si="16"/>
        <v>0</v>
      </c>
      <c r="Y30" s="217">
        <f t="shared" si="16"/>
        <v>0</v>
      </c>
      <c r="Z30" s="217">
        <f t="shared" si="16"/>
        <v>0</v>
      </c>
      <c r="AA30" s="217">
        <f t="shared" si="16"/>
        <v>0</v>
      </c>
      <c r="AB30" s="217">
        <f t="shared" si="16"/>
        <v>0</v>
      </c>
      <c r="AC30" s="217">
        <f t="shared" si="16"/>
        <v>0</v>
      </c>
      <c r="AD30" s="217">
        <f t="shared" si="16"/>
        <v>0</v>
      </c>
      <c r="AE30" s="217">
        <f t="shared" si="16"/>
        <v>0</v>
      </c>
      <c r="AF30" s="217">
        <f t="shared" si="16"/>
        <v>0</v>
      </c>
      <c r="AG30" s="217">
        <f t="shared" si="16"/>
        <v>0</v>
      </c>
      <c r="AH30" s="218">
        <f t="shared" si="14"/>
        <v>0</v>
      </c>
      <c r="AI30" s="516">
        <v>2</v>
      </c>
      <c r="AJ30" s="13">
        <f>+IF(F11="",0,IF(F11='Valores-Padrão'!$C$31,0,IF(F11='Valores-Padrão'!$C$32,1.501,IF(F11='Valores-Padrão'!$C$33,20.001,0))))</f>
        <v>0</v>
      </c>
      <c r="AK30" s="517">
        <f>+IF(F11="",10000000000,IF(F11='Valores-Padrão'!$C$31,1.5,IF(F11='Valores-Padrão'!$C$32,20,IF(F11='Valores-Padrão'!$C$33,10000000000,10000000000))))</f>
        <v>10000000000</v>
      </c>
      <c r="AS30" s="250"/>
      <c r="AT30" s="250"/>
      <c r="AU30" s="250"/>
      <c r="AV30" s="250"/>
    </row>
    <row r="31" spans="2:57" ht="15.75" thickBot="1" x14ac:dyDescent="0.3">
      <c r="B31" s="15"/>
      <c r="C31" s="214">
        <f>C12</f>
        <v>3</v>
      </c>
      <c r="D31" s="215">
        <f>W12</f>
        <v>0</v>
      </c>
      <c r="E31" s="215">
        <f t="shared" si="12"/>
        <v>0</v>
      </c>
      <c r="F31" s="215">
        <f t="shared" si="12"/>
        <v>0</v>
      </c>
      <c r="G31" s="215">
        <f t="shared" si="15"/>
        <v>0</v>
      </c>
      <c r="H31" s="219"/>
      <c r="I31" s="217">
        <f>IF($H12&gt;=25,$G31,IF(I$28&lt;=$H12,$G31,IF(I$28&lt;=($H12*($AD12+1)),$G31,0)))-IF($H12="",0,IF(I$28-1&lt;=($H12*$AD12),$F31,0))*IF(OR($AE12=0,$AE12&gt;25),0,IF(MOD(I$28,$H12)=0,1,0))</f>
        <v>0</v>
      </c>
      <c r="J31" s="217">
        <f t="shared" ref="J31:AG31" si="17">IF($H12&gt;=25,$G31,IF(J$28&lt;=$H12,$G31,IF(J$28&lt;=($H12*($AD12+1)),$G31,0)))-IF($H12="",0,IF(J$28-1&lt;=($H12*$AD12),$F31,0))*IF(OR($AE12=0,$AE12&gt;25),0,IF(MOD(J$28-1,$H12)=0,1,0))</f>
        <v>0</v>
      </c>
      <c r="K31" s="217">
        <f t="shared" si="17"/>
        <v>0</v>
      </c>
      <c r="L31" s="217">
        <f t="shared" si="17"/>
        <v>0</v>
      </c>
      <c r="M31" s="217">
        <f t="shared" si="17"/>
        <v>0</v>
      </c>
      <c r="N31" s="217">
        <f t="shared" si="17"/>
        <v>0</v>
      </c>
      <c r="O31" s="217">
        <f t="shared" si="17"/>
        <v>0</v>
      </c>
      <c r="P31" s="217">
        <f t="shared" si="17"/>
        <v>0</v>
      </c>
      <c r="Q31" s="217">
        <f t="shared" si="17"/>
        <v>0</v>
      </c>
      <c r="R31" s="217">
        <f t="shared" si="17"/>
        <v>0</v>
      </c>
      <c r="S31" s="217">
        <f t="shared" si="17"/>
        <v>0</v>
      </c>
      <c r="T31" s="217">
        <f t="shared" si="17"/>
        <v>0</v>
      </c>
      <c r="U31" s="217">
        <f t="shared" si="17"/>
        <v>0</v>
      </c>
      <c r="V31" s="217">
        <f t="shared" si="17"/>
        <v>0</v>
      </c>
      <c r="W31" s="217">
        <f t="shared" si="17"/>
        <v>0</v>
      </c>
      <c r="X31" s="217">
        <f t="shared" si="17"/>
        <v>0</v>
      </c>
      <c r="Y31" s="217">
        <f t="shared" si="17"/>
        <v>0</v>
      </c>
      <c r="Z31" s="217">
        <f t="shared" si="17"/>
        <v>0</v>
      </c>
      <c r="AA31" s="217">
        <f t="shared" si="17"/>
        <v>0</v>
      </c>
      <c r="AB31" s="217">
        <f t="shared" si="17"/>
        <v>0</v>
      </c>
      <c r="AC31" s="217">
        <f t="shared" si="17"/>
        <v>0</v>
      </c>
      <c r="AD31" s="217">
        <f t="shared" si="17"/>
        <v>0</v>
      </c>
      <c r="AE31" s="217">
        <f t="shared" si="17"/>
        <v>0</v>
      </c>
      <c r="AF31" s="217">
        <f t="shared" si="17"/>
        <v>0</v>
      </c>
      <c r="AG31" s="217">
        <f t="shared" si="17"/>
        <v>0</v>
      </c>
      <c r="AH31" s="218">
        <f t="shared" si="14"/>
        <v>0</v>
      </c>
      <c r="AI31" s="516">
        <v>3</v>
      </c>
      <c r="AJ31" s="13">
        <f>+IF(F12="",0,IF(F12='Valores-Padrão'!$C$31,0,IF(F12='Valores-Padrão'!$C$32,1.501,IF(F12='Valores-Padrão'!$C$33,20.001,0))))</f>
        <v>0</v>
      </c>
      <c r="AK31" s="517">
        <f>+IF(F12="",10000000000,IF(F12='Valores-Padrão'!$C$31,1.5,IF(F12='Valores-Padrão'!$C$32,20,IF(F12='Valores-Padrão'!$C$33,10000000000,10000000000))))</f>
        <v>10000000000</v>
      </c>
      <c r="AS31" s="250"/>
      <c r="AT31" s="250"/>
      <c r="AU31" s="250"/>
      <c r="AV31" s="250"/>
    </row>
    <row r="32" spans="2:57" ht="15.75" thickBot="1" x14ac:dyDescent="0.3">
      <c r="B32" s="15"/>
      <c r="C32" s="214">
        <f>C13</f>
        <v>4</v>
      </c>
      <c r="D32" s="215">
        <f>W13</f>
        <v>0</v>
      </c>
      <c r="E32" s="215">
        <f t="shared" si="12"/>
        <v>0</v>
      </c>
      <c r="F32" s="215">
        <f t="shared" si="12"/>
        <v>0</v>
      </c>
      <c r="G32" s="215">
        <f t="shared" si="15"/>
        <v>0</v>
      </c>
      <c r="H32" s="219"/>
      <c r="I32" s="217">
        <f>IF($H13&gt;=25,$G32,IF(I$28&lt;=$H13,$G32,IF(I$28&lt;=($H13*($AD13+1)),$G32,0)))-IF($H13="",0,IF(I$28-1&lt;=($H13*$AD13),$F32,0))*IF(OR($AE13=0,$AE13&gt;25),0,IF(MOD(I$28,$H13)=0,1,0))</f>
        <v>0</v>
      </c>
      <c r="J32" s="217">
        <f t="shared" ref="J32:AG32" si="18">IF($H13&gt;=25,$G32,IF(J$28&lt;=$H13,$G32,IF(J$28&lt;=($H13*($AD13+1)),$G32,0)))-IF($H13="",0,IF(J$28-1&lt;=($H13*$AD13),$F32,0))*IF(OR($AE13=0,$AE13&gt;25),0,IF(MOD(J$28-1,$H13)=0,1,0))</f>
        <v>0</v>
      </c>
      <c r="K32" s="217">
        <f t="shared" si="18"/>
        <v>0</v>
      </c>
      <c r="L32" s="217">
        <f t="shared" si="18"/>
        <v>0</v>
      </c>
      <c r="M32" s="217">
        <f t="shared" si="18"/>
        <v>0</v>
      </c>
      <c r="N32" s="217">
        <f t="shared" si="18"/>
        <v>0</v>
      </c>
      <c r="O32" s="217">
        <f t="shared" si="18"/>
        <v>0</v>
      </c>
      <c r="P32" s="217">
        <f t="shared" si="18"/>
        <v>0</v>
      </c>
      <c r="Q32" s="217">
        <f t="shared" si="18"/>
        <v>0</v>
      </c>
      <c r="R32" s="217">
        <f t="shared" si="18"/>
        <v>0</v>
      </c>
      <c r="S32" s="217">
        <f t="shared" si="18"/>
        <v>0</v>
      </c>
      <c r="T32" s="217">
        <f t="shared" si="18"/>
        <v>0</v>
      </c>
      <c r="U32" s="217">
        <f t="shared" si="18"/>
        <v>0</v>
      </c>
      <c r="V32" s="217">
        <f t="shared" si="18"/>
        <v>0</v>
      </c>
      <c r="W32" s="217">
        <f t="shared" si="18"/>
        <v>0</v>
      </c>
      <c r="X32" s="217">
        <f t="shared" si="18"/>
        <v>0</v>
      </c>
      <c r="Y32" s="217">
        <f t="shared" si="18"/>
        <v>0</v>
      </c>
      <c r="Z32" s="217">
        <f t="shared" si="18"/>
        <v>0</v>
      </c>
      <c r="AA32" s="217">
        <f t="shared" si="18"/>
        <v>0</v>
      </c>
      <c r="AB32" s="217">
        <f t="shared" si="18"/>
        <v>0</v>
      </c>
      <c r="AC32" s="217">
        <f t="shared" si="18"/>
        <v>0</v>
      </c>
      <c r="AD32" s="217">
        <f t="shared" si="18"/>
        <v>0</v>
      </c>
      <c r="AE32" s="217">
        <f t="shared" si="18"/>
        <v>0</v>
      </c>
      <c r="AF32" s="217">
        <f t="shared" si="18"/>
        <v>0</v>
      </c>
      <c r="AG32" s="217">
        <f t="shared" si="18"/>
        <v>0</v>
      </c>
      <c r="AH32" s="218">
        <f t="shared" si="14"/>
        <v>0</v>
      </c>
      <c r="AI32" s="516">
        <v>4</v>
      </c>
      <c r="AJ32" s="13">
        <f>+IF(F13="",0,IF(F13='Valores-Padrão'!$C$31,0,IF(F13='Valores-Padrão'!$C$32,1.501,IF(F13='Valores-Padrão'!$C$33,20.001,0))))</f>
        <v>0</v>
      </c>
      <c r="AK32" s="517">
        <f>+IF(F13="",10000000000,IF(F13='Valores-Padrão'!$C$31,1.5,IF(F13='Valores-Padrão'!$C$32,20,IF(F13='Valores-Padrão'!$C$33,10000000000,10000000000))))</f>
        <v>10000000000</v>
      </c>
      <c r="AS32" s="250"/>
      <c r="AT32" s="250"/>
      <c r="AU32" s="250"/>
      <c r="AV32" s="250"/>
    </row>
    <row r="33" spans="2:48" ht="15" customHeight="1" thickBot="1" x14ac:dyDescent="0.3">
      <c r="B33" s="15"/>
      <c r="C33" s="214">
        <f>C14</f>
        <v>5</v>
      </c>
      <c r="D33" s="215">
        <f>W14</f>
        <v>0</v>
      </c>
      <c r="E33" s="215">
        <f t="shared" si="12"/>
        <v>0</v>
      </c>
      <c r="F33" s="215">
        <f t="shared" si="12"/>
        <v>0</v>
      </c>
      <c r="G33" s="215">
        <f t="shared" si="15"/>
        <v>0</v>
      </c>
      <c r="H33" s="219"/>
      <c r="I33" s="217">
        <f>IF($H14&gt;=25,$G33,IF(I$28&lt;=$H14,$G33,IF(I$28&lt;=($H14*($AD14+1)),$G33,0)))-IF($H14="",0,IF(I$28-1&lt;=($H14*$AD14),$F33,0))*IF(OR($AE14=0,$AE14&gt;25),0,IF(MOD(I$28,$H14)=0,1,0))</f>
        <v>0</v>
      </c>
      <c r="J33" s="217">
        <f t="shared" ref="J33:AG33" si="19">IF($H14&gt;=25,$G33,IF(J$28&lt;=$H14,$G33,IF(J$28&lt;=($H14*($AD14+1)),$G33,0)))-IF($H14="",0,IF(J$28-1&lt;=($H14*$AD14),$F33,0))*IF(OR($AE14=0,$AE14&gt;25),0,IF(MOD(J$28-1,$H14)=0,1,0))</f>
        <v>0</v>
      </c>
      <c r="K33" s="217">
        <f t="shared" si="19"/>
        <v>0</v>
      </c>
      <c r="L33" s="217">
        <f t="shared" si="19"/>
        <v>0</v>
      </c>
      <c r="M33" s="217">
        <f t="shared" si="19"/>
        <v>0</v>
      </c>
      <c r="N33" s="217">
        <f t="shared" si="19"/>
        <v>0</v>
      </c>
      <c r="O33" s="217">
        <f t="shared" si="19"/>
        <v>0</v>
      </c>
      <c r="P33" s="217">
        <f t="shared" si="19"/>
        <v>0</v>
      </c>
      <c r="Q33" s="217">
        <f t="shared" si="19"/>
        <v>0</v>
      </c>
      <c r="R33" s="217">
        <f t="shared" si="19"/>
        <v>0</v>
      </c>
      <c r="S33" s="217">
        <f t="shared" si="19"/>
        <v>0</v>
      </c>
      <c r="T33" s="217">
        <f t="shared" si="19"/>
        <v>0</v>
      </c>
      <c r="U33" s="217">
        <f t="shared" si="19"/>
        <v>0</v>
      </c>
      <c r="V33" s="217">
        <f t="shared" si="19"/>
        <v>0</v>
      </c>
      <c r="W33" s="217">
        <f t="shared" si="19"/>
        <v>0</v>
      </c>
      <c r="X33" s="217">
        <f t="shared" si="19"/>
        <v>0</v>
      </c>
      <c r="Y33" s="217">
        <f t="shared" si="19"/>
        <v>0</v>
      </c>
      <c r="Z33" s="217">
        <f t="shared" si="19"/>
        <v>0</v>
      </c>
      <c r="AA33" s="217">
        <f t="shared" si="19"/>
        <v>0</v>
      </c>
      <c r="AB33" s="217">
        <f t="shared" si="19"/>
        <v>0</v>
      </c>
      <c r="AC33" s="217">
        <f t="shared" si="19"/>
        <v>0</v>
      </c>
      <c r="AD33" s="217">
        <f t="shared" si="19"/>
        <v>0</v>
      </c>
      <c r="AE33" s="217">
        <f t="shared" si="19"/>
        <v>0</v>
      </c>
      <c r="AF33" s="217">
        <f t="shared" si="19"/>
        <v>0</v>
      </c>
      <c r="AG33" s="217">
        <f t="shared" si="19"/>
        <v>0</v>
      </c>
      <c r="AH33" s="218">
        <f t="shared" si="14"/>
        <v>0</v>
      </c>
      <c r="AI33" s="516">
        <v>5</v>
      </c>
      <c r="AJ33" s="13">
        <f>+IF(F14="",0,IF(F14='Valores-Padrão'!$C$31,0,IF(F14='Valores-Padrão'!$C$32,1.501,IF(F14='Valores-Padrão'!$C$33,20.001,0))))</f>
        <v>0</v>
      </c>
      <c r="AK33" s="517">
        <f>+IF(F14="",10000000000,IF(F14='Valores-Padrão'!$C$31,1.5,IF(F14='Valores-Padrão'!$C$32,20,IF(F14='Valores-Padrão'!$C$33,10000000000,10000000000))))</f>
        <v>10000000000</v>
      </c>
      <c r="AS33" s="250"/>
      <c r="AT33" s="250"/>
      <c r="AU33" s="250"/>
      <c r="AV33" s="250"/>
    </row>
    <row r="34" spans="2:48" ht="15.75" thickBot="1" x14ac:dyDescent="0.3">
      <c r="B34" s="15"/>
      <c r="C34" s="214">
        <f>C16</f>
        <v>6</v>
      </c>
      <c r="D34" s="220">
        <f>W16</f>
        <v>0</v>
      </c>
      <c r="E34" s="220">
        <f t="shared" ref="E34:F38" si="20">AB16</f>
        <v>0</v>
      </c>
      <c r="F34" s="220">
        <f t="shared" si="20"/>
        <v>0</v>
      </c>
      <c r="G34" s="215">
        <f t="shared" si="15"/>
        <v>0</v>
      </c>
      <c r="H34" s="221"/>
      <c r="I34" s="217">
        <f>IF($H16&gt;=25,$G34,IF(I$28&lt;=$H16,$G34,IF(I$28&lt;=($H16*($AD16+1)),$G34,0)))-IF(I$28-1&lt;=($H16*$AD16),$F34,0)*IF(OR($AE16=0,$AE16&gt;25),0,IF(MOD(I$28,$H16)=0,1,0))</f>
        <v>0</v>
      </c>
      <c r="J34" s="217">
        <f t="shared" ref="J34:AG34" si="21">IF($H16&gt;=25,$G34,IF(J$28&lt;=$H16,$G34,IF(J$28&lt;=($H16*($AD16+1)),$G34,0)))-IF(J$28-1&lt;=($H16*$AD16),$F34,0)*IF(OR($AE16=0,$AE16&gt;25),0,IF(MOD(J$28-1,$H16)=0,1,0))</f>
        <v>0</v>
      </c>
      <c r="K34" s="217">
        <f t="shared" si="21"/>
        <v>0</v>
      </c>
      <c r="L34" s="217">
        <f t="shared" si="21"/>
        <v>0</v>
      </c>
      <c r="M34" s="217">
        <f t="shared" si="21"/>
        <v>0</v>
      </c>
      <c r="N34" s="217">
        <f t="shared" si="21"/>
        <v>0</v>
      </c>
      <c r="O34" s="217">
        <f t="shared" si="21"/>
        <v>0</v>
      </c>
      <c r="P34" s="217">
        <f t="shared" si="21"/>
        <v>0</v>
      </c>
      <c r="Q34" s="217">
        <f t="shared" si="21"/>
        <v>0</v>
      </c>
      <c r="R34" s="217">
        <f t="shared" si="21"/>
        <v>0</v>
      </c>
      <c r="S34" s="217">
        <f t="shared" si="21"/>
        <v>0</v>
      </c>
      <c r="T34" s="217">
        <f t="shared" si="21"/>
        <v>0</v>
      </c>
      <c r="U34" s="217">
        <f t="shared" si="21"/>
        <v>0</v>
      </c>
      <c r="V34" s="217">
        <f t="shared" si="21"/>
        <v>0</v>
      </c>
      <c r="W34" s="217">
        <f t="shared" si="21"/>
        <v>0</v>
      </c>
      <c r="X34" s="217">
        <f t="shared" si="21"/>
        <v>0</v>
      </c>
      <c r="Y34" s="217">
        <f t="shared" si="21"/>
        <v>0</v>
      </c>
      <c r="Z34" s="217">
        <f t="shared" si="21"/>
        <v>0</v>
      </c>
      <c r="AA34" s="217">
        <f t="shared" si="21"/>
        <v>0</v>
      </c>
      <c r="AB34" s="217">
        <f t="shared" si="21"/>
        <v>0</v>
      </c>
      <c r="AC34" s="217">
        <f t="shared" si="21"/>
        <v>0</v>
      </c>
      <c r="AD34" s="217">
        <f t="shared" si="21"/>
        <v>0</v>
      </c>
      <c r="AE34" s="217">
        <f t="shared" si="21"/>
        <v>0</v>
      </c>
      <c r="AF34" s="217">
        <f t="shared" si="21"/>
        <v>0</v>
      </c>
      <c r="AG34" s="217">
        <f t="shared" si="21"/>
        <v>0</v>
      </c>
      <c r="AH34" s="218">
        <f t="shared" si="14"/>
        <v>0</v>
      </c>
      <c r="AI34" s="516"/>
      <c r="AJ34" s="516"/>
      <c r="AK34" s="517"/>
      <c r="AS34" s="250"/>
      <c r="AT34" s="250"/>
      <c r="AU34" s="250"/>
      <c r="AV34" s="250"/>
    </row>
    <row r="35" spans="2:48" ht="15.75" thickBot="1" x14ac:dyDescent="0.3">
      <c r="B35" s="15"/>
      <c r="C35" s="214">
        <f>C17</f>
        <v>7</v>
      </c>
      <c r="D35" s="220">
        <f>W17</f>
        <v>0</v>
      </c>
      <c r="E35" s="220">
        <f t="shared" si="20"/>
        <v>0</v>
      </c>
      <c r="F35" s="220">
        <f t="shared" si="20"/>
        <v>0</v>
      </c>
      <c r="G35" s="215">
        <f t="shared" si="15"/>
        <v>0</v>
      </c>
      <c r="H35" s="221"/>
      <c r="I35" s="217">
        <f>IF($H17&gt;=25,$G35,IF(I$28&lt;=$H17,$G35,IF(I$28&lt;=($H17*($AD17+1)),$G35,0)))-IF(I$28-1&lt;=($H17*$AD17),$F35,0)*IF(OR($AE17=0,$AE17&gt;25),0,IF(MOD(I$28,$H17)=0,1,0))</f>
        <v>0</v>
      </c>
      <c r="J35" s="217">
        <f t="shared" ref="J35:AG35" si="22">IF($H17&gt;=25,$G35,IF(J$28&lt;=$H17,$G35,IF(J$28&lt;=($H17*($AD17+1)),$G35,0)))-IF(J$28-1&lt;=($H17*$AD17),$F35,0)*IF(OR($AE17=0,$AE17&gt;25),0,IF(MOD(J$28-1,$H17)=0,1,0))</f>
        <v>0</v>
      </c>
      <c r="K35" s="217">
        <f t="shared" si="22"/>
        <v>0</v>
      </c>
      <c r="L35" s="217">
        <f t="shared" si="22"/>
        <v>0</v>
      </c>
      <c r="M35" s="217">
        <f t="shared" si="22"/>
        <v>0</v>
      </c>
      <c r="N35" s="217">
        <f t="shared" si="22"/>
        <v>0</v>
      </c>
      <c r="O35" s="217">
        <f t="shared" si="22"/>
        <v>0</v>
      </c>
      <c r="P35" s="217">
        <f t="shared" si="22"/>
        <v>0</v>
      </c>
      <c r="Q35" s="217">
        <f t="shared" si="22"/>
        <v>0</v>
      </c>
      <c r="R35" s="217">
        <f t="shared" si="22"/>
        <v>0</v>
      </c>
      <c r="S35" s="217">
        <f t="shared" si="22"/>
        <v>0</v>
      </c>
      <c r="T35" s="217">
        <f t="shared" si="22"/>
        <v>0</v>
      </c>
      <c r="U35" s="217">
        <f t="shared" si="22"/>
        <v>0</v>
      </c>
      <c r="V35" s="217">
        <f t="shared" si="22"/>
        <v>0</v>
      </c>
      <c r="W35" s="217">
        <f t="shared" si="22"/>
        <v>0</v>
      </c>
      <c r="X35" s="217">
        <f t="shared" si="22"/>
        <v>0</v>
      </c>
      <c r="Y35" s="217">
        <f t="shared" si="22"/>
        <v>0</v>
      </c>
      <c r="Z35" s="217">
        <f t="shared" si="22"/>
        <v>0</v>
      </c>
      <c r="AA35" s="217">
        <f t="shared" si="22"/>
        <v>0</v>
      </c>
      <c r="AB35" s="217">
        <f t="shared" si="22"/>
        <v>0</v>
      </c>
      <c r="AC35" s="217">
        <f t="shared" si="22"/>
        <v>0</v>
      </c>
      <c r="AD35" s="217">
        <f t="shared" si="22"/>
        <v>0</v>
      </c>
      <c r="AE35" s="217">
        <f t="shared" si="22"/>
        <v>0</v>
      </c>
      <c r="AF35" s="217">
        <f t="shared" si="22"/>
        <v>0</v>
      </c>
      <c r="AG35" s="217">
        <f t="shared" si="22"/>
        <v>0</v>
      </c>
      <c r="AH35" s="218">
        <f>SUM(I35:AG35)</f>
        <v>0</v>
      </c>
      <c r="AI35" s="516"/>
      <c r="AJ35" s="516"/>
      <c r="AK35" s="517"/>
      <c r="AS35" s="250"/>
      <c r="AT35" s="250"/>
      <c r="AU35" s="250"/>
      <c r="AV35" s="250"/>
    </row>
    <row r="36" spans="2:48" ht="15.75" thickBot="1" x14ac:dyDescent="0.3">
      <c r="B36" s="15"/>
      <c r="C36" s="214">
        <f>C18</f>
        <v>8</v>
      </c>
      <c r="D36" s="220">
        <f>W18</f>
        <v>0</v>
      </c>
      <c r="E36" s="220">
        <f t="shared" si="20"/>
        <v>0</v>
      </c>
      <c r="F36" s="220">
        <f t="shared" si="20"/>
        <v>0</v>
      </c>
      <c r="G36" s="215">
        <f t="shared" si="15"/>
        <v>0</v>
      </c>
      <c r="H36" s="221"/>
      <c r="I36" s="217">
        <f>IF($H18&gt;=25,$G36,IF(I$28&lt;=$H18,$G36,IF(I$28&lt;=($H18*($AD18+1)),$G36,0)))-IF(I$28-1&lt;=($H18*$AD18),$F36,0)*IF(OR($AE18=0,$AE18&gt;25),0,IF(MOD(I$28,$H18)=0,1,0))</f>
        <v>0</v>
      </c>
      <c r="J36" s="217">
        <f t="shared" ref="J36:AG36" si="23">IF($H18&gt;=25,$G36,IF(J$28&lt;=$H18,$G36,IF(J$28&lt;=($H18*($AD18+1)),$G36,0)))-IF(J$28-1&lt;=($H18*$AD18),$F36,0)*IF(OR($AE18=0,$AE18&gt;25),0,IF(MOD(J$28-1,$H18)=0,1,0))</f>
        <v>0</v>
      </c>
      <c r="K36" s="217">
        <f t="shared" si="23"/>
        <v>0</v>
      </c>
      <c r="L36" s="217">
        <f t="shared" si="23"/>
        <v>0</v>
      </c>
      <c r="M36" s="217">
        <f t="shared" si="23"/>
        <v>0</v>
      </c>
      <c r="N36" s="217">
        <f t="shared" si="23"/>
        <v>0</v>
      </c>
      <c r="O36" s="217">
        <f t="shared" si="23"/>
        <v>0</v>
      </c>
      <c r="P36" s="217">
        <f t="shared" si="23"/>
        <v>0</v>
      </c>
      <c r="Q36" s="217">
        <f t="shared" si="23"/>
        <v>0</v>
      </c>
      <c r="R36" s="217">
        <f t="shared" si="23"/>
        <v>0</v>
      </c>
      <c r="S36" s="217">
        <f t="shared" si="23"/>
        <v>0</v>
      </c>
      <c r="T36" s="217">
        <f t="shared" si="23"/>
        <v>0</v>
      </c>
      <c r="U36" s="217">
        <f t="shared" si="23"/>
        <v>0</v>
      </c>
      <c r="V36" s="217">
        <f t="shared" si="23"/>
        <v>0</v>
      </c>
      <c r="W36" s="217">
        <f t="shared" si="23"/>
        <v>0</v>
      </c>
      <c r="X36" s="217">
        <f t="shared" si="23"/>
        <v>0</v>
      </c>
      <c r="Y36" s="217">
        <f t="shared" si="23"/>
        <v>0</v>
      </c>
      <c r="Z36" s="217">
        <f t="shared" si="23"/>
        <v>0</v>
      </c>
      <c r="AA36" s="217">
        <f t="shared" si="23"/>
        <v>0</v>
      </c>
      <c r="AB36" s="217">
        <f t="shared" si="23"/>
        <v>0</v>
      </c>
      <c r="AC36" s="217">
        <f t="shared" si="23"/>
        <v>0</v>
      </c>
      <c r="AD36" s="217">
        <f t="shared" si="23"/>
        <v>0</v>
      </c>
      <c r="AE36" s="217">
        <f t="shared" si="23"/>
        <v>0</v>
      </c>
      <c r="AF36" s="217">
        <f t="shared" si="23"/>
        <v>0</v>
      </c>
      <c r="AG36" s="217">
        <f t="shared" si="23"/>
        <v>0</v>
      </c>
      <c r="AH36" s="218">
        <f t="shared" si="14"/>
        <v>0</v>
      </c>
      <c r="AI36" s="516"/>
      <c r="AJ36" s="516"/>
      <c r="AK36" s="517"/>
      <c r="AS36" s="250"/>
      <c r="AT36" s="250"/>
      <c r="AU36" s="250"/>
      <c r="AV36" s="250"/>
    </row>
    <row r="37" spans="2:48" ht="15.75" thickBot="1" x14ac:dyDescent="0.3">
      <c r="B37" s="15"/>
      <c r="C37" s="214">
        <f>C19</f>
        <v>9</v>
      </c>
      <c r="D37" s="220">
        <f>W19</f>
        <v>0</v>
      </c>
      <c r="E37" s="220">
        <f t="shared" si="20"/>
        <v>0</v>
      </c>
      <c r="F37" s="220">
        <f t="shared" si="20"/>
        <v>0</v>
      </c>
      <c r="G37" s="215">
        <f t="shared" si="15"/>
        <v>0</v>
      </c>
      <c r="H37" s="221"/>
      <c r="I37" s="217">
        <f>IF($H19&gt;=25,$G37,IF(I$28&lt;=$H19,$G37,IF(I$28&lt;=($H19*($AD19+1)),$G37,0)))-IF(I$28-1&lt;=($H19*$AD19),$F37,0)*IF(OR($AE19=0,$AE19&gt;25),0,IF(MOD(I$28,$H19)=0,1,0))</f>
        <v>0</v>
      </c>
      <c r="J37" s="217">
        <f t="shared" ref="J37:AG37" si="24">IF($H19&gt;=25,$G37,IF(J$28&lt;=$H19,$G37,IF(J$28&lt;=($H19*($AD19+1)),$G37,0)))-IF(J$28-1&lt;=($H19*$AD19),$F37,0)*IF(OR($AE19=0,$AE19&gt;25),0,IF(MOD(J$28-1,$H19)=0,1,0))</f>
        <v>0</v>
      </c>
      <c r="K37" s="217">
        <f t="shared" si="24"/>
        <v>0</v>
      </c>
      <c r="L37" s="217">
        <f t="shared" si="24"/>
        <v>0</v>
      </c>
      <c r="M37" s="217">
        <f t="shared" si="24"/>
        <v>0</v>
      </c>
      <c r="N37" s="217">
        <f t="shared" si="24"/>
        <v>0</v>
      </c>
      <c r="O37" s="217">
        <f t="shared" si="24"/>
        <v>0</v>
      </c>
      <c r="P37" s="217">
        <f t="shared" si="24"/>
        <v>0</v>
      </c>
      <c r="Q37" s="217">
        <f t="shared" si="24"/>
        <v>0</v>
      </c>
      <c r="R37" s="217">
        <f t="shared" si="24"/>
        <v>0</v>
      </c>
      <c r="S37" s="217">
        <f t="shared" si="24"/>
        <v>0</v>
      </c>
      <c r="T37" s="217">
        <f t="shared" si="24"/>
        <v>0</v>
      </c>
      <c r="U37" s="217">
        <f t="shared" si="24"/>
        <v>0</v>
      </c>
      <c r="V37" s="217">
        <f t="shared" si="24"/>
        <v>0</v>
      </c>
      <c r="W37" s="217">
        <f t="shared" si="24"/>
        <v>0</v>
      </c>
      <c r="X37" s="217">
        <f t="shared" si="24"/>
        <v>0</v>
      </c>
      <c r="Y37" s="217">
        <f t="shared" si="24"/>
        <v>0</v>
      </c>
      <c r="Z37" s="217">
        <f t="shared" si="24"/>
        <v>0</v>
      </c>
      <c r="AA37" s="217">
        <f t="shared" si="24"/>
        <v>0</v>
      </c>
      <c r="AB37" s="217">
        <f t="shared" si="24"/>
        <v>0</v>
      </c>
      <c r="AC37" s="217">
        <f t="shared" si="24"/>
        <v>0</v>
      </c>
      <c r="AD37" s="217">
        <f t="shared" si="24"/>
        <v>0</v>
      </c>
      <c r="AE37" s="217">
        <f t="shared" si="24"/>
        <v>0</v>
      </c>
      <c r="AF37" s="217">
        <f t="shared" si="24"/>
        <v>0</v>
      </c>
      <c r="AG37" s="217">
        <f t="shared" si="24"/>
        <v>0</v>
      </c>
      <c r="AH37" s="218">
        <f t="shared" si="14"/>
        <v>0</v>
      </c>
      <c r="AI37" s="327"/>
      <c r="AJ37" s="327"/>
      <c r="AK37" s="12"/>
      <c r="AS37" s="250"/>
      <c r="AT37" s="250"/>
      <c r="AU37" s="250"/>
      <c r="AV37" s="250"/>
    </row>
    <row r="38" spans="2:48" ht="15.75" thickBot="1" x14ac:dyDescent="0.3">
      <c r="B38" s="15"/>
      <c r="C38" s="214">
        <f>C20</f>
        <v>10</v>
      </c>
      <c r="D38" s="220">
        <f>W20</f>
        <v>0</v>
      </c>
      <c r="E38" s="220">
        <f t="shared" si="20"/>
        <v>0</v>
      </c>
      <c r="F38" s="220">
        <f t="shared" si="20"/>
        <v>0</v>
      </c>
      <c r="G38" s="215">
        <f t="shared" si="15"/>
        <v>0</v>
      </c>
      <c r="H38" s="221"/>
      <c r="I38" s="217">
        <f>IF($H20&gt;=25,$G38,IF(I$28&lt;=$H20,$G38,IF(I$28&lt;=($H20*($AD20+1)),$G38,0)))-IF(I$28-1&lt;=($H20*$AD20),$F38,0)*IF(OR($AE20=0,$AE20&gt;25),0,IF(MOD(I$28,$H20)=0,1,0))</f>
        <v>0</v>
      </c>
      <c r="J38" s="217">
        <f t="shared" ref="J38:AG38" si="25">IF($H20&gt;=25,$G38,IF(J$28&lt;=$H20,$G38,IF(J$28&lt;=($H20*($AD20+1)),$G38,0)))-IF(J$28-1&lt;=($H20*$AD20),$F38,0)*IF(OR($AE20=0,$AE20&gt;25),0,IF(MOD(J$28-1,$H20)=0,1,0))</f>
        <v>0</v>
      </c>
      <c r="K38" s="217">
        <f t="shared" si="25"/>
        <v>0</v>
      </c>
      <c r="L38" s="217">
        <f t="shared" si="25"/>
        <v>0</v>
      </c>
      <c r="M38" s="217">
        <f t="shared" si="25"/>
        <v>0</v>
      </c>
      <c r="N38" s="217">
        <f t="shared" si="25"/>
        <v>0</v>
      </c>
      <c r="O38" s="217">
        <f t="shared" si="25"/>
        <v>0</v>
      </c>
      <c r="P38" s="217">
        <f t="shared" si="25"/>
        <v>0</v>
      </c>
      <c r="Q38" s="217">
        <f t="shared" si="25"/>
        <v>0</v>
      </c>
      <c r="R38" s="217">
        <f t="shared" si="25"/>
        <v>0</v>
      </c>
      <c r="S38" s="217">
        <f t="shared" si="25"/>
        <v>0</v>
      </c>
      <c r="T38" s="217">
        <f t="shared" si="25"/>
        <v>0</v>
      </c>
      <c r="U38" s="217">
        <f t="shared" si="25"/>
        <v>0</v>
      </c>
      <c r="V38" s="217">
        <f t="shared" si="25"/>
        <v>0</v>
      </c>
      <c r="W38" s="217">
        <f t="shared" si="25"/>
        <v>0</v>
      </c>
      <c r="X38" s="217">
        <f t="shared" si="25"/>
        <v>0</v>
      </c>
      <c r="Y38" s="217">
        <f t="shared" si="25"/>
        <v>0</v>
      </c>
      <c r="Z38" s="217">
        <f t="shared" si="25"/>
        <v>0</v>
      </c>
      <c r="AA38" s="217">
        <f t="shared" si="25"/>
        <v>0</v>
      </c>
      <c r="AB38" s="217">
        <f t="shared" si="25"/>
        <v>0</v>
      </c>
      <c r="AC38" s="217">
        <f t="shared" si="25"/>
        <v>0</v>
      </c>
      <c r="AD38" s="217">
        <f t="shared" si="25"/>
        <v>0</v>
      </c>
      <c r="AE38" s="217">
        <f t="shared" si="25"/>
        <v>0</v>
      </c>
      <c r="AF38" s="217">
        <f t="shared" si="25"/>
        <v>0</v>
      </c>
      <c r="AG38" s="217">
        <f t="shared" si="25"/>
        <v>0</v>
      </c>
      <c r="AH38" s="218">
        <f t="shared" si="14"/>
        <v>0</v>
      </c>
      <c r="AI38" s="327"/>
      <c r="AJ38" s="327"/>
      <c r="AK38" s="12"/>
      <c r="AS38" s="250"/>
      <c r="AT38" s="250"/>
      <c r="AU38" s="250"/>
      <c r="AV38" s="250"/>
    </row>
    <row r="39" spans="2:48" ht="15.75" thickBot="1" x14ac:dyDescent="0.3">
      <c r="B39" s="15"/>
      <c r="C39" s="214"/>
      <c r="D39" s="222"/>
      <c r="E39" s="222"/>
      <c r="F39" s="222"/>
      <c r="G39" s="219"/>
      <c r="H39" s="223" t="s">
        <v>67</v>
      </c>
      <c r="I39" s="224">
        <f>SUM(I29:I38)</f>
        <v>0</v>
      </c>
      <c r="J39" s="224">
        <f t="shared" ref="J39:AH39" si="26">SUM(J29:J38)</f>
        <v>0</v>
      </c>
      <c r="K39" s="224">
        <f t="shared" si="26"/>
        <v>0</v>
      </c>
      <c r="L39" s="224">
        <f t="shared" si="26"/>
        <v>0</v>
      </c>
      <c r="M39" s="224">
        <f t="shared" si="26"/>
        <v>0</v>
      </c>
      <c r="N39" s="224">
        <f t="shared" si="26"/>
        <v>0</v>
      </c>
      <c r="O39" s="224">
        <f t="shared" si="26"/>
        <v>0</v>
      </c>
      <c r="P39" s="224">
        <f t="shared" si="26"/>
        <v>0</v>
      </c>
      <c r="Q39" s="224">
        <f t="shared" si="26"/>
        <v>0</v>
      </c>
      <c r="R39" s="224">
        <f t="shared" si="26"/>
        <v>0</v>
      </c>
      <c r="S39" s="224">
        <f t="shared" si="26"/>
        <v>0</v>
      </c>
      <c r="T39" s="224">
        <f t="shared" si="26"/>
        <v>0</v>
      </c>
      <c r="U39" s="224">
        <f t="shared" si="26"/>
        <v>0</v>
      </c>
      <c r="V39" s="224">
        <f t="shared" si="26"/>
        <v>0</v>
      </c>
      <c r="W39" s="224">
        <f t="shared" si="26"/>
        <v>0</v>
      </c>
      <c r="X39" s="224">
        <f t="shared" si="26"/>
        <v>0</v>
      </c>
      <c r="Y39" s="224">
        <f t="shared" si="26"/>
        <v>0</v>
      </c>
      <c r="Z39" s="224">
        <f t="shared" si="26"/>
        <v>0</v>
      </c>
      <c r="AA39" s="224">
        <f t="shared" si="26"/>
        <v>0</v>
      </c>
      <c r="AB39" s="224">
        <f t="shared" si="26"/>
        <v>0</v>
      </c>
      <c r="AC39" s="224">
        <f t="shared" si="26"/>
        <v>0</v>
      </c>
      <c r="AD39" s="224">
        <f t="shared" si="26"/>
        <v>0</v>
      </c>
      <c r="AE39" s="224">
        <f t="shared" si="26"/>
        <v>0</v>
      </c>
      <c r="AF39" s="224">
        <f t="shared" si="26"/>
        <v>0</v>
      </c>
      <c r="AG39" s="224">
        <f t="shared" si="26"/>
        <v>0</v>
      </c>
      <c r="AH39" s="225">
        <f t="shared" si="26"/>
        <v>0</v>
      </c>
      <c r="AI39" s="327"/>
      <c r="AJ39" s="327"/>
      <c r="AK39" s="12"/>
      <c r="AS39" s="250"/>
      <c r="AT39" s="250"/>
      <c r="AU39" s="250"/>
      <c r="AV39" s="250"/>
    </row>
    <row r="40" spans="2:48" ht="15.75" thickBot="1" x14ac:dyDescent="0.3">
      <c r="B40" s="15"/>
      <c r="C40" s="214"/>
      <c r="D40" s="226"/>
      <c r="E40" s="226"/>
      <c r="F40" s="226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7"/>
      <c r="AI40" s="327"/>
      <c r="AJ40" s="327"/>
      <c r="AK40" s="12"/>
      <c r="AS40" s="250"/>
      <c r="AT40" s="250"/>
      <c r="AU40" s="250"/>
      <c r="AV40" s="250"/>
    </row>
    <row r="41" spans="2:48" ht="28.5" customHeight="1" thickBot="1" x14ac:dyDescent="0.3">
      <c r="B41" s="15"/>
      <c r="C41" s="210" t="s">
        <v>65</v>
      </c>
      <c r="D41" s="228" t="s">
        <v>264</v>
      </c>
      <c r="E41" s="229"/>
      <c r="F41" s="229"/>
      <c r="G41" s="615" t="s">
        <v>265</v>
      </c>
      <c r="H41" s="615"/>
      <c r="I41" s="212">
        <v>1</v>
      </c>
      <c r="J41" s="212">
        <v>2</v>
      </c>
      <c r="K41" s="212">
        <v>3</v>
      </c>
      <c r="L41" s="212">
        <v>4</v>
      </c>
      <c r="M41" s="212">
        <v>5</v>
      </c>
      <c r="N41" s="212">
        <v>6</v>
      </c>
      <c r="O41" s="212">
        <v>7</v>
      </c>
      <c r="P41" s="212">
        <v>8</v>
      </c>
      <c r="Q41" s="212">
        <v>9</v>
      </c>
      <c r="R41" s="212">
        <v>10</v>
      </c>
      <c r="S41" s="212">
        <v>11</v>
      </c>
      <c r="T41" s="212">
        <v>12</v>
      </c>
      <c r="U41" s="212">
        <v>13</v>
      </c>
      <c r="V41" s="212">
        <v>14</v>
      </c>
      <c r="W41" s="212">
        <v>15</v>
      </c>
      <c r="X41" s="212">
        <v>16</v>
      </c>
      <c r="Y41" s="212">
        <v>17</v>
      </c>
      <c r="Z41" s="212">
        <v>18</v>
      </c>
      <c r="AA41" s="212">
        <v>19</v>
      </c>
      <c r="AB41" s="212">
        <v>20</v>
      </c>
      <c r="AC41" s="212">
        <v>21</v>
      </c>
      <c r="AD41" s="212">
        <v>22</v>
      </c>
      <c r="AE41" s="212">
        <v>23</v>
      </c>
      <c r="AF41" s="212">
        <v>24</v>
      </c>
      <c r="AG41" s="212">
        <v>25</v>
      </c>
      <c r="AH41" s="213" t="s">
        <v>66</v>
      </c>
      <c r="AI41" s="327"/>
      <c r="AJ41" s="327"/>
      <c r="AK41" s="12"/>
      <c r="AS41" s="250"/>
      <c r="AT41" s="250"/>
      <c r="AU41" s="250"/>
      <c r="AV41" s="250"/>
    </row>
    <row r="42" spans="2:48" ht="15.75" thickBot="1" x14ac:dyDescent="0.3">
      <c r="B42" s="15"/>
      <c r="C42" s="230">
        <f t="shared" ref="C42:C51" si="27">C29</f>
        <v>1</v>
      </c>
      <c r="D42" s="231">
        <f>V10</f>
        <v>0</v>
      </c>
      <c r="E42" s="232"/>
      <c r="F42" s="232"/>
      <c r="G42" s="231">
        <f>IF(D42="","",D42-E42-F42)</f>
        <v>0</v>
      </c>
      <c r="H42" s="219"/>
      <c r="I42" s="233">
        <f t="shared" ref="I42:AG42" si="28">IF($H10&gt;=25,$G42,IF(I$41&lt;=$H10,$G42,IF(I$41&lt;=($H10*($AD10+1)),$G42,0)))</f>
        <v>0</v>
      </c>
      <c r="J42" s="233">
        <f t="shared" si="28"/>
        <v>0</v>
      </c>
      <c r="K42" s="233">
        <f t="shared" si="28"/>
        <v>0</v>
      </c>
      <c r="L42" s="233">
        <f t="shared" si="28"/>
        <v>0</v>
      </c>
      <c r="M42" s="233">
        <f t="shared" si="28"/>
        <v>0</v>
      </c>
      <c r="N42" s="233">
        <f t="shared" si="28"/>
        <v>0</v>
      </c>
      <c r="O42" s="233">
        <f t="shared" si="28"/>
        <v>0</v>
      </c>
      <c r="P42" s="233">
        <f t="shared" si="28"/>
        <v>0</v>
      </c>
      <c r="Q42" s="233">
        <f t="shared" si="28"/>
        <v>0</v>
      </c>
      <c r="R42" s="233">
        <f t="shared" si="28"/>
        <v>0</v>
      </c>
      <c r="S42" s="233">
        <f t="shared" si="28"/>
        <v>0</v>
      </c>
      <c r="T42" s="233">
        <f t="shared" si="28"/>
        <v>0</v>
      </c>
      <c r="U42" s="233">
        <f t="shared" si="28"/>
        <v>0</v>
      </c>
      <c r="V42" s="233">
        <f t="shared" si="28"/>
        <v>0</v>
      </c>
      <c r="W42" s="233">
        <f t="shared" si="28"/>
        <v>0</v>
      </c>
      <c r="X42" s="233">
        <f t="shared" si="28"/>
        <v>0</v>
      </c>
      <c r="Y42" s="233">
        <f t="shared" si="28"/>
        <v>0</v>
      </c>
      <c r="Z42" s="233">
        <f t="shared" si="28"/>
        <v>0</v>
      </c>
      <c r="AA42" s="233">
        <f t="shared" si="28"/>
        <v>0</v>
      </c>
      <c r="AB42" s="233">
        <f t="shared" si="28"/>
        <v>0</v>
      </c>
      <c r="AC42" s="233">
        <f t="shared" si="28"/>
        <v>0</v>
      </c>
      <c r="AD42" s="233">
        <f t="shared" si="28"/>
        <v>0</v>
      </c>
      <c r="AE42" s="233">
        <f t="shared" si="28"/>
        <v>0</v>
      </c>
      <c r="AF42" s="233">
        <f t="shared" si="28"/>
        <v>0</v>
      </c>
      <c r="AG42" s="233">
        <f t="shared" si="28"/>
        <v>0</v>
      </c>
      <c r="AH42" s="234">
        <f t="shared" ref="AH42:AH50" si="29">SUM(I42:AG42)</f>
        <v>0</v>
      </c>
      <c r="AI42" s="327"/>
      <c r="AJ42" s="327"/>
      <c r="AK42" s="12"/>
      <c r="AS42" s="250"/>
      <c r="AT42" s="250"/>
      <c r="AU42" s="250"/>
      <c r="AV42" s="250"/>
    </row>
    <row r="43" spans="2:48" ht="15.75" thickBot="1" x14ac:dyDescent="0.3">
      <c r="B43" s="15"/>
      <c r="C43" s="230">
        <f t="shared" si="27"/>
        <v>2</v>
      </c>
      <c r="D43" s="231">
        <f>V11</f>
        <v>0</v>
      </c>
      <c r="E43" s="232"/>
      <c r="F43" s="232"/>
      <c r="G43" s="231">
        <f t="shared" ref="G43:G51" si="30">IF(D43="","",D43-E43-F43)</f>
        <v>0</v>
      </c>
      <c r="H43" s="219"/>
      <c r="I43" s="233">
        <f t="shared" ref="I43:AG43" si="31">IF($H11&gt;=25,$G43,IF(I$41&lt;=$H11,$G43,IF(I$41&lt;=($H11*($AD11+1)),$G43,0)))</f>
        <v>0</v>
      </c>
      <c r="J43" s="233">
        <f t="shared" si="31"/>
        <v>0</v>
      </c>
      <c r="K43" s="233">
        <f t="shared" si="31"/>
        <v>0</v>
      </c>
      <c r="L43" s="233">
        <f t="shared" si="31"/>
        <v>0</v>
      </c>
      <c r="M43" s="233">
        <f t="shared" si="31"/>
        <v>0</v>
      </c>
      <c r="N43" s="233">
        <f t="shared" si="31"/>
        <v>0</v>
      </c>
      <c r="O43" s="233">
        <f t="shared" si="31"/>
        <v>0</v>
      </c>
      <c r="P43" s="233">
        <f t="shared" si="31"/>
        <v>0</v>
      </c>
      <c r="Q43" s="233">
        <f t="shared" si="31"/>
        <v>0</v>
      </c>
      <c r="R43" s="233">
        <f t="shared" si="31"/>
        <v>0</v>
      </c>
      <c r="S43" s="233">
        <f t="shared" si="31"/>
        <v>0</v>
      </c>
      <c r="T43" s="233">
        <f t="shared" si="31"/>
        <v>0</v>
      </c>
      <c r="U43" s="233">
        <f t="shared" si="31"/>
        <v>0</v>
      </c>
      <c r="V43" s="233">
        <f t="shared" si="31"/>
        <v>0</v>
      </c>
      <c r="W43" s="233">
        <f t="shared" si="31"/>
        <v>0</v>
      </c>
      <c r="X43" s="233">
        <f t="shared" si="31"/>
        <v>0</v>
      </c>
      <c r="Y43" s="233">
        <f t="shared" si="31"/>
        <v>0</v>
      </c>
      <c r="Z43" s="233">
        <f t="shared" si="31"/>
        <v>0</v>
      </c>
      <c r="AA43" s="233">
        <f t="shared" si="31"/>
        <v>0</v>
      </c>
      <c r="AB43" s="233">
        <f t="shared" si="31"/>
        <v>0</v>
      </c>
      <c r="AC43" s="233">
        <f t="shared" si="31"/>
        <v>0</v>
      </c>
      <c r="AD43" s="233">
        <f t="shared" si="31"/>
        <v>0</v>
      </c>
      <c r="AE43" s="233">
        <f t="shared" si="31"/>
        <v>0</v>
      </c>
      <c r="AF43" s="233">
        <f t="shared" si="31"/>
        <v>0</v>
      </c>
      <c r="AG43" s="233">
        <f t="shared" si="31"/>
        <v>0</v>
      </c>
      <c r="AH43" s="234">
        <f t="shared" si="29"/>
        <v>0</v>
      </c>
      <c r="AI43" s="327"/>
      <c r="AJ43" s="327"/>
      <c r="AK43" s="12"/>
      <c r="AS43" s="250"/>
      <c r="AT43" s="250"/>
      <c r="AU43" s="250"/>
      <c r="AV43" s="250"/>
    </row>
    <row r="44" spans="2:48" ht="15.75" thickBot="1" x14ac:dyDescent="0.3">
      <c r="B44" s="15"/>
      <c r="C44" s="230">
        <f t="shared" si="27"/>
        <v>3</v>
      </c>
      <c r="D44" s="231">
        <f>V12</f>
        <v>0</v>
      </c>
      <c r="E44" s="232"/>
      <c r="F44" s="232"/>
      <c r="G44" s="231">
        <f t="shared" si="30"/>
        <v>0</v>
      </c>
      <c r="H44" s="219"/>
      <c r="I44" s="233">
        <f t="shared" ref="I44:AG44" si="32">IF($H12&gt;=25,$G44,IF(I$41&lt;=$H12,$G44,IF(I$41&lt;=($H12*($AD12+1)),$G44,0)))</f>
        <v>0</v>
      </c>
      <c r="J44" s="233">
        <f t="shared" si="32"/>
        <v>0</v>
      </c>
      <c r="K44" s="233">
        <f t="shared" si="32"/>
        <v>0</v>
      </c>
      <c r="L44" s="233">
        <f t="shared" si="32"/>
        <v>0</v>
      </c>
      <c r="M44" s="233">
        <f t="shared" si="32"/>
        <v>0</v>
      </c>
      <c r="N44" s="233">
        <f t="shared" si="32"/>
        <v>0</v>
      </c>
      <c r="O44" s="233">
        <f t="shared" si="32"/>
        <v>0</v>
      </c>
      <c r="P44" s="233">
        <f t="shared" si="32"/>
        <v>0</v>
      </c>
      <c r="Q44" s="233">
        <f t="shared" si="32"/>
        <v>0</v>
      </c>
      <c r="R44" s="233">
        <f t="shared" si="32"/>
        <v>0</v>
      </c>
      <c r="S44" s="233">
        <f t="shared" si="32"/>
        <v>0</v>
      </c>
      <c r="T44" s="233">
        <f t="shared" si="32"/>
        <v>0</v>
      </c>
      <c r="U44" s="233">
        <f t="shared" si="32"/>
        <v>0</v>
      </c>
      <c r="V44" s="233">
        <f t="shared" si="32"/>
        <v>0</v>
      </c>
      <c r="W44" s="233">
        <f t="shared" si="32"/>
        <v>0</v>
      </c>
      <c r="X44" s="233">
        <f t="shared" si="32"/>
        <v>0</v>
      </c>
      <c r="Y44" s="233">
        <f t="shared" si="32"/>
        <v>0</v>
      </c>
      <c r="Z44" s="233">
        <f t="shared" si="32"/>
        <v>0</v>
      </c>
      <c r="AA44" s="233">
        <f t="shared" si="32"/>
        <v>0</v>
      </c>
      <c r="AB44" s="233">
        <f t="shared" si="32"/>
        <v>0</v>
      </c>
      <c r="AC44" s="233">
        <f t="shared" si="32"/>
        <v>0</v>
      </c>
      <c r="AD44" s="233">
        <f t="shared" si="32"/>
        <v>0</v>
      </c>
      <c r="AE44" s="233">
        <f t="shared" si="32"/>
        <v>0</v>
      </c>
      <c r="AF44" s="233">
        <f t="shared" si="32"/>
        <v>0</v>
      </c>
      <c r="AG44" s="233">
        <f t="shared" si="32"/>
        <v>0</v>
      </c>
      <c r="AH44" s="234">
        <f t="shared" si="29"/>
        <v>0</v>
      </c>
      <c r="AI44" s="327"/>
      <c r="AJ44" s="327"/>
      <c r="AK44" s="12"/>
      <c r="AS44" s="250"/>
      <c r="AT44" s="250"/>
      <c r="AU44" s="250"/>
      <c r="AV44" s="250"/>
    </row>
    <row r="45" spans="2:48" ht="15.75" thickBot="1" x14ac:dyDescent="0.3">
      <c r="B45" s="15"/>
      <c r="C45" s="230">
        <f t="shared" si="27"/>
        <v>4</v>
      </c>
      <c r="D45" s="231">
        <f>V13</f>
        <v>0</v>
      </c>
      <c r="E45" s="232"/>
      <c r="F45" s="232"/>
      <c r="G45" s="231">
        <f t="shared" si="30"/>
        <v>0</v>
      </c>
      <c r="H45" s="219"/>
      <c r="I45" s="233">
        <f t="shared" ref="I45:AG45" si="33">IF($H13&gt;=25,$G45,IF(I$41&lt;=$H13,$G45,IF(I$41&lt;=($H13*($AD13+1)),$G45,0)))</f>
        <v>0</v>
      </c>
      <c r="J45" s="233">
        <f t="shared" si="33"/>
        <v>0</v>
      </c>
      <c r="K45" s="233">
        <f t="shared" si="33"/>
        <v>0</v>
      </c>
      <c r="L45" s="233">
        <f t="shared" si="33"/>
        <v>0</v>
      </c>
      <c r="M45" s="233">
        <f t="shared" si="33"/>
        <v>0</v>
      </c>
      <c r="N45" s="233">
        <f t="shared" si="33"/>
        <v>0</v>
      </c>
      <c r="O45" s="233">
        <f t="shared" si="33"/>
        <v>0</v>
      </c>
      <c r="P45" s="233">
        <f t="shared" si="33"/>
        <v>0</v>
      </c>
      <c r="Q45" s="233">
        <f t="shared" si="33"/>
        <v>0</v>
      </c>
      <c r="R45" s="233">
        <f t="shared" si="33"/>
        <v>0</v>
      </c>
      <c r="S45" s="233">
        <f t="shared" si="33"/>
        <v>0</v>
      </c>
      <c r="T45" s="233">
        <f t="shared" si="33"/>
        <v>0</v>
      </c>
      <c r="U45" s="233">
        <f t="shared" si="33"/>
        <v>0</v>
      </c>
      <c r="V45" s="233">
        <f t="shared" si="33"/>
        <v>0</v>
      </c>
      <c r="W45" s="233">
        <f t="shared" si="33"/>
        <v>0</v>
      </c>
      <c r="X45" s="233">
        <f t="shared" si="33"/>
        <v>0</v>
      </c>
      <c r="Y45" s="233">
        <f t="shared" si="33"/>
        <v>0</v>
      </c>
      <c r="Z45" s="233">
        <f t="shared" si="33"/>
        <v>0</v>
      </c>
      <c r="AA45" s="233">
        <f t="shared" si="33"/>
        <v>0</v>
      </c>
      <c r="AB45" s="233">
        <f t="shared" si="33"/>
        <v>0</v>
      </c>
      <c r="AC45" s="233">
        <f t="shared" si="33"/>
        <v>0</v>
      </c>
      <c r="AD45" s="233">
        <f t="shared" si="33"/>
        <v>0</v>
      </c>
      <c r="AE45" s="233">
        <f t="shared" si="33"/>
        <v>0</v>
      </c>
      <c r="AF45" s="233">
        <f t="shared" si="33"/>
        <v>0</v>
      </c>
      <c r="AG45" s="233">
        <f t="shared" si="33"/>
        <v>0</v>
      </c>
      <c r="AH45" s="234">
        <f t="shared" si="29"/>
        <v>0</v>
      </c>
      <c r="AI45" s="327"/>
      <c r="AJ45" s="327"/>
      <c r="AK45" s="12"/>
    </row>
    <row r="46" spans="2:48" ht="15.75" thickBot="1" x14ac:dyDescent="0.3">
      <c r="B46" s="15"/>
      <c r="C46" s="235">
        <f t="shared" si="27"/>
        <v>5</v>
      </c>
      <c r="D46" s="231">
        <f>V14</f>
        <v>0</v>
      </c>
      <c r="E46" s="232"/>
      <c r="F46" s="232"/>
      <c r="G46" s="231">
        <f t="shared" si="30"/>
        <v>0</v>
      </c>
      <c r="H46" s="219"/>
      <c r="I46" s="233">
        <f t="shared" ref="I46:AG46" si="34">IF($H14&gt;=25,$G46,IF(I$41&lt;=$H14,$G46,IF(I$41&lt;=($H14*($AD14+1)),$G46,0)))</f>
        <v>0</v>
      </c>
      <c r="J46" s="233">
        <f t="shared" si="34"/>
        <v>0</v>
      </c>
      <c r="K46" s="233">
        <f t="shared" si="34"/>
        <v>0</v>
      </c>
      <c r="L46" s="233">
        <f t="shared" si="34"/>
        <v>0</v>
      </c>
      <c r="M46" s="233">
        <f t="shared" si="34"/>
        <v>0</v>
      </c>
      <c r="N46" s="233">
        <f t="shared" si="34"/>
        <v>0</v>
      </c>
      <c r="O46" s="233">
        <f t="shared" si="34"/>
        <v>0</v>
      </c>
      <c r="P46" s="233">
        <f t="shared" si="34"/>
        <v>0</v>
      </c>
      <c r="Q46" s="233">
        <f t="shared" si="34"/>
        <v>0</v>
      </c>
      <c r="R46" s="233">
        <f t="shared" si="34"/>
        <v>0</v>
      </c>
      <c r="S46" s="233">
        <f t="shared" si="34"/>
        <v>0</v>
      </c>
      <c r="T46" s="233">
        <f t="shared" si="34"/>
        <v>0</v>
      </c>
      <c r="U46" s="233">
        <f t="shared" si="34"/>
        <v>0</v>
      </c>
      <c r="V46" s="233">
        <f t="shared" si="34"/>
        <v>0</v>
      </c>
      <c r="W46" s="233">
        <f t="shared" si="34"/>
        <v>0</v>
      </c>
      <c r="X46" s="233">
        <f t="shared" si="34"/>
        <v>0</v>
      </c>
      <c r="Y46" s="233">
        <f t="shared" si="34"/>
        <v>0</v>
      </c>
      <c r="Z46" s="233">
        <f t="shared" si="34"/>
        <v>0</v>
      </c>
      <c r="AA46" s="233">
        <f t="shared" si="34"/>
        <v>0</v>
      </c>
      <c r="AB46" s="233">
        <f t="shared" si="34"/>
        <v>0</v>
      </c>
      <c r="AC46" s="233">
        <f t="shared" si="34"/>
        <v>0</v>
      </c>
      <c r="AD46" s="233">
        <f t="shared" si="34"/>
        <v>0</v>
      </c>
      <c r="AE46" s="233">
        <f t="shared" si="34"/>
        <v>0</v>
      </c>
      <c r="AF46" s="233">
        <f t="shared" si="34"/>
        <v>0</v>
      </c>
      <c r="AG46" s="233">
        <f t="shared" si="34"/>
        <v>0</v>
      </c>
      <c r="AH46" s="234">
        <f t="shared" si="29"/>
        <v>0</v>
      </c>
      <c r="AI46" s="327"/>
      <c r="AJ46" s="327"/>
      <c r="AK46" s="12"/>
    </row>
    <row r="47" spans="2:48" ht="15.75" thickBot="1" x14ac:dyDescent="0.3">
      <c r="B47" s="15"/>
      <c r="C47" s="235">
        <f t="shared" si="27"/>
        <v>6</v>
      </c>
      <c r="D47" s="231">
        <f>V16</f>
        <v>0</v>
      </c>
      <c r="E47" s="236"/>
      <c r="F47" s="236"/>
      <c r="G47" s="231">
        <f t="shared" si="30"/>
        <v>0</v>
      </c>
      <c r="H47" s="221"/>
      <c r="I47" s="233">
        <f t="shared" ref="I47:AG47" si="35">IF($H16&gt;=25,$G47,IF(I$41&lt;=$H16,$G47,IF(I$41&lt;=($H16*($AD16+1)),$G47,0)))</f>
        <v>0</v>
      </c>
      <c r="J47" s="233">
        <f t="shared" si="35"/>
        <v>0</v>
      </c>
      <c r="K47" s="233">
        <f t="shared" si="35"/>
        <v>0</v>
      </c>
      <c r="L47" s="233">
        <f t="shared" si="35"/>
        <v>0</v>
      </c>
      <c r="M47" s="233">
        <f t="shared" si="35"/>
        <v>0</v>
      </c>
      <c r="N47" s="233">
        <f t="shared" si="35"/>
        <v>0</v>
      </c>
      <c r="O47" s="233">
        <f t="shared" si="35"/>
        <v>0</v>
      </c>
      <c r="P47" s="233">
        <f t="shared" si="35"/>
        <v>0</v>
      </c>
      <c r="Q47" s="233">
        <f t="shared" si="35"/>
        <v>0</v>
      </c>
      <c r="R47" s="233">
        <f t="shared" si="35"/>
        <v>0</v>
      </c>
      <c r="S47" s="233">
        <f t="shared" si="35"/>
        <v>0</v>
      </c>
      <c r="T47" s="233">
        <f t="shared" si="35"/>
        <v>0</v>
      </c>
      <c r="U47" s="233">
        <f t="shared" si="35"/>
        <v>0</v>
      </c>
      <c r="V47" s="233">
        <f t="shared" si="35"/>
        <v>0</v>
      </c>
      <c r="W47" s="233">
        <f t="shared" si="35"/>
        <v>0</v>
      </c>
      <c r="X47" s="233">
        <f t="shared" si="35"/>
        <v>0</v>
      </c>
      <c r="Y47" s="233">
        <f t="shared" si="35"/>
        <v>0</v>
      </c>
      <c r="Z47" s="233">
        <f t="shared" si="35"/>
        <v>0</v>
      </c>
      <c r="AA47" s="233">
        <f t="shared" si="35"/>
        <v>0</v>
      </c>
      <c r="AB47" s="233">
        <f t="shared" si="35"/>
        <v>0</v>
      </c>
      <c r="AC47" s="233">
        <f t="shared" si="35"/>
        <v>0</v>
      </c>
      <c r="AD47" s="233">
        <f t="shared" si="35"/>
        <v>0</v>
      </c>
      <c r="AE47" s="233">
        <f t="shared" si="35"/>
        <v>0</v>
      </c>
      <c r="AF47" s="233">
        <f t="shared" si="35"/>
        <v>0</v>
      </c>
      <c r="AG47" s="233">
        <f t="shared" si="35"/>
        <v>0</v>
      </c>
      <c r="AH47" s="234">
        <f t="shared" si="29"/>
        <v>0</v>
      </c>
      <c r="AI47" s="327"/>
      <c r="AJ47" s="327"/>
      <c r="AK47" s="12"/>
    </row>
    <row r="48" spans="2:48" ht="15.75" thickBot="1" x14ac:dyDescent="0.3">
      <c r="B48" s="15"/>
      <c r="C48" s="235">
        <f t="shared" si="27"/>
        <v>7</v>
      </c>
      <c r="D48" s="231">
        <f>V17</f>
        <v>0</v>
      </c>
      <c r="E48" s="236"/>
      <c r="F48" s="236"/>
      <c r="G48" s="231">
        <f t="shared" si="30"/>
        <v>0</v>
      </c>
      <c r="H48" s="221"/>
      <c r="I48" s="233">
        <f t="shared" ref="I48:AG48" si="36">IF($H17&gt;=25,$G48,IF(I$41&lt;=$H17,$G48,IF(I$41&lt;=($H17*($AD17+1)),$G48,0)))</f>
        <v>0</v>
      </c>
      <c r="J48" s="233">
        <f t="shared" si="36"/>
        <v>0</v>
      </c>
      <c r="K48" s="233">
        <f t="shared" si="36"/>
        <v>0</v>
      </c>
      <c r="L48" s="233">
        <f t="shared" si="36"/>
        <v>0</v>
      </c>
      <c r="M48" s="233">
        <f t="shared" si="36"/>
        <v>0</v>
      </c>
      <c r="N48" s="233">
        <f t="shared" si="36"/>
        <v>0</v>
      </c>
      <c r="O48" s="233">
        <f t="shared" si="36"/>
        <v>0</v>
      </c>
      <c r="P48" s="233">
        <f t="shared" si="36"/>
        <v>0</v>
      </c>
      <c r="Q48" s="233">
        <f t="shared" si="36"/>
        <v>0</v>
      </c>
      <c r="R48" s="233">
        <f t="shared" si="36"/>
        <v>0</v>
      </c>
      <c r="S48" s="233">
        <f t="shared" si="36"/>
        <v>0</v>
      </c>
      <c r="T48" s="233">
        <f t="shared" si="36"/>
        <v>0</v>
      </c>
      <c r="U48" s="233">
        <f t="shared" si="36"/>
        <v>0</v>
      </c>
      <c r="V48" s="233">
        <f t="shared" si="36"/>
        <v>0</v>
      </c>
      <c r="W48" s="233">
        <f t="shared" si="36"/>
        <v>0</v>
      </c>
      <c r="X48" s="233">
        <f t="shared" si="36"/>
        <v>0</v>
      </c>
      <c r="Y48" s="233">
        <f t="shared" si="36"/>
        <v>0</v>
      </c>
      <c r="Z48" s="233">
        <f t="shared" si="36"/>
        <v>0</v>
      </c>
      <c r="AA48" s="233">
        <f t="shared" si="36"/>
        <v>0</v>
      </c>
      <c r="AB48" s="233">
        <f t="shared" si="36"/>
        <v>0</v>
      </c>
      <c r="AC48" s="233">
        <f t="shared" si="36"/>
        <v>0</v>
      </c>
      <c r="AD48" s="233">
        <f t="shared" si="36"/>
        <v>0</v>
      </c>
      <c r="AE48" s="233">
        <f t="shared" si="36"/>
        <v>0</v>
      </c>
      <c r="AF48" s="233">
        <f t="shared" si="36"/>
        <v>0</v>
      </c>
      <c r="AG48" s="233">
        <f t="shared" si="36"/>
        <v>0</v>
      </c>
      <c r="AH48" s="234">
        <f t="shared" si="29"/>
        <v>0</v>
      </c>
      <c r="AI48" s="327"/>
      <c r="AJ48" s="327"/>
      <c r="AK48" s="12"/>
    </row>
    <row r="49" spans="2:37" ht="15.75" thickBot="1" x14ac:dyDescent="0.3">
      <c r="B49" s="15"/>
      <c r="C49" s="235">
        <f t="shared" si="27"/>
        <v>8</v>
      </c>
      <c r="D49" s="231">
        <f>V18</f>
        <v>0</v>
      </c>
      <c r="E49" s="236"/>
      <c r="F49" s="236"/>
      <c r="G49" s="231">
        <f t="shared" si="30"/>
        <v>0</v>
      </c>
      <c r="H49" s="221"/>
      <c r="I49" s="233">
        <f t="shared" ref="I49:AG49" si="37">IF($H18&gt;=25,$G49,IF(I$41&lt;=$H18,$G49,IF(I$41&lt;=($H18*($AD18+1)),$G49,0)))</f>
        <v>0</v>
      </c>
      <c r="J49" s="233">
        <f t="shared" si="37"/>
        <v>0</v>
      </c>
      <c r="K49" s="233">
        <f t="shared" si="37"/>
        <v>0</v>
      </c>
      <c r="L49" s="233">
        <f t="shared" si="37"/>
        <v>0</v>
      </c>
      <c r="M49" s="233">
        <f t="shared" si="37"/>
        <v>0</v>
      </c>
      <c r="N49" s="233">
        <f t="shared" si="37"/>
        <v>0</v>
      </c>
      <c r="O49" s="233">
        <f t="shared" si="37"/>
        <v>0</v>
      </c>
      <c r="P49" s="233">
        <f t="shared" si="37"/>
        <v>0</v>
      </c>
      <c r="Q49" s="233">
        <f t="shared" si="37"/>
        <v>0</v>
      </c>
      <c r="R49" s="233">
        <f t="shared" si="37"/>
        <v>0</v>
      </c>
      <c r="S49" s="233">
        <f t="shared" si="37"/>
        <v>0</v>
      </c>
      <c r="T49" s="233">
        <f t="shared" si="37"/>
        <v>0</v>
      </c>
      <c r="U49" s="233">
        <f t="shared" si="37"/>
        <v>0</v>
      </c>
      <c r="V49" s="233">
        <f t="shared" si="37"/>
        <v>0</v>
      </c>
      <c r="W49" s="233">
        <f t="shared" si="37"/>
        <v>0</v>
      </c>
      <c r="X49" s="233">
        <f t="shared" si="37"/>
        <v>0</v>
      </c>
      <c r="Y49" s="233">
        <f t="shared" si="37"/>
        <v>0</v>
      </c>
      <c r="Z49" s="233">
        <f t="shared" si="37"/>
        <v>0</v>
      </c>
      <c r="AA49" s="233">
        <f t="shared" si="37"/>
        <v>0</v>
      </c>
      <c r="AB49" s="233">
        <f t="shared" si="37"/>
        <v>0</v>
      </c>
      <c r="AC49" s="233">
        <f t="shared" si="37"/>
        <v>0</v>
      </c>
      <c r="AD49" s="233">
        <f t="shared" si="37"/>
        <v>0</v>
      </c>
      <c r="AE49" s="233">
        <f t="shared" si="37"/>
        <v>0</v>
      </c>
      <c r="AF49" s="233">
        <f t="shared" si="37"/>
        <v>0</v>
      </c>
      <c r="AG49" s="233">
        <f t="shared" si="37"/>
        <v>0</v>
      </c>
      <c r="AH49" s="234">
        <f t="shared" si="29"/>
        <v>0</v>
      </c>
      <c r="AI49" s="327"/>
      <c r="AJ49" s="327"/>
      <c r="AK49" s="12"/>
    </row>
    <row r="50" spans="2:37" ht="15.75" thickBot="1" x14ac:dyDescent="0.3">
      <c r="B50" s="15"/>
      <c r="C50" s="235">
        <f t="shared" si="27"/>
        <v>9</v>
      </c>
      <c r="D50" s="231">
        <f>V19</f>
        <v>0</v>
      </c>
      <c r="E50" s="236"/>
      <c r="F50" s="236"/>
      <c r="G50" s="231">
        <f t="shared" si="30"/>
        <v>0</v>
      </c>
      <c r="H50" s="221"/>
      <c r="I50" s="233">
        <f t="shared" ref="I50:AG50" si="38">IF($H19&gt;=25,$G50,IF(I$41&lt;=$H19,$G50,IF(I$41&lt;=($H19*($AD19+1)),$G50,0)))</f>
        <v>0</v>
      </c>
      <c r="J50" s="233">
        <f t="shared" si="38"/>
        <v>0</v>
      </c>
      <c r="K50" s="233">
        <f t="shared" si="38"/>
        <v>0</v>
      </c>
      <c r="L50" s="233">
        <f t="shared" si="38"/>
        <v>0</v>
      </c>
      <c r="M50" s="233">
        <f t="shared" si="38"/>
        <v>0</v>
      </c>
      <c r="N50" s="233">
        <f t="shared" si="38"/>
        <v>0</v>
      </c>
      <c r="O50" s="233">
        <f t="shared" si="38"/>
        <v>0</v>
      </c>
      <c r="P50" s="233">
        <f t="shared" si="38"/>
        <v>0</v>
      </c>
      <c r="Q50" s="233">
        <f t="shared" si="38"/>
        <v>0</v>
      </c>
      <c r="R50" s="233">
        <f t="shared" si="38"/>
        <v>0</v>
      </c>
      <c r="S50" s="233">
        <f t="shared" si="38"/>
        <v>0</v>
      </c>
      <c r="T50" s="233">
        <f t="shared" si="38"/>
        <v>0</v>
      </c>
      <c r="U50" s="233">
        <f t="shared" si="38"/>
        <v>0</v>
      </c>
      <c r="V50" s="233">
        <f t="shared" si="38"/>
        <v>0</v>
      </c>
      <c r="W50" s="233">
        <f t="shared" si="38"/>
        <v>0</v>
      </c>
      <c r="X50" s="233">
        <f t="shared" si="38"/>
        <v>0</v>
      </c>
      <c r="Y50" s="233">
        <f t="shared" si="38"/>
        <v>0</v>
      </c>
      <c r="Z50" s="233">
        <f t="shared" si="38"/>
        <v>0</v>
      </c>
      <c r="AA50" s="233">
        <f t="shared" si="38"/>
        <v>0</v>
      </c>
      <c r="AB50" s="233">
        <f t="shared" si="38"/>
        <v>0</v>
      </c>
      <c r="AC50" s="233">
        <f t="shared" si="38"/>
        <v>0</v>
      </c>
      <c r="AD50" s="233">
        <f t="shared" si="38"/>
        <v>0</v>
      </c>
      <c r="AE50" s="233">
        <f t="shared" si="38"/>
        <v>0</v>
      </c>
      <c r="AF50" s="233">
        <f t="shared" si="38"/>
        <v>0</v>
      </c>
      <c r="AG50" s="233">
        <f t="shared" si="38"/>
        <v>0</v>
      </c>
      <c r="AH50" s="234">
        <f t="shared" si="29"/>
        <v>0</v>
      </c>
      <c r="AI50" s="327"/>
      <c r="AJ50" s="327"/>
      <c r="AK50" s="12"/>
    </row>
    <row r="51" spans="2:37" ht="15.75" customHeight="1" thickBot="1" x14ac:dyDescent="0.3">
      <c r="B51" s="15"/>
      <c r="C51" s="235">
        <f t="shared" si="27"/>
        <v>10</v>
      </c>
      <c r="D51" s="231">
        <f>V20</f>
        <v>0</v>
      </c>
      <c r="E51" s="236"/>
      <c r="F51" s="236"/>
      <c r="G51" s="231">
        <f t="shared" si="30"/>
        <v>0</v>
      </c>
      <c r="H51" s="221"/>
      <c r="I51" s="233">
        <f t="shared" ref="I51:AG51" si="39">IF($H20&gt;=25,$G51,IF(I$41&lt;=$H20,$G51,IF(I$41&lt;=($H20*($AD20+1)),$G51,0)))</f>
        <v>0</v>
      </c>
      <c r="J51" s="233">
        <f t="shared" si="39"/>
        <v>0</v>
      </c>
      <c r="K51" s="233">
        <f t="shared" si="39"/>
        <v>0</v>
      </c>
      <c r="L51" s="233">
        <f t="shared" si="39"/>
        <v>0</v>
      </c>
      <c r="M51" s="233">
        <f t="shared" si="39"/>
        <v>0</v>
      </c>
      <c r="N51" s="233">
        <f t="shared" si="39"/>
        <v>0</v>
      </c>
      <c r="O51" s="233">
        <f t="shared" si="39"/>
        <v>0</v>
      </c>
      <c r="P51" s="233">
        <f t="shared" si="39"/>
        <v>0</v>
      </c>
      <c r="Q51" s="233">
        <f t="shared" si="39"/>
        <v>0</v>
      </c>
      <c r="R51" s="233">
        <f t="shared" si="39"/>
        <v>0</v>
      </c>
      <c r="S51" s="233">
        <f t="shared" si="39"/>
        <v>0</v>
      </c>
      <c r="T51" s="233">
        <f t="shared" si="39"/>
        <v>0</v>
      </c>
      <c r="U51" s="233">
        <f t="shared" si="39"/>
        <v>0</v>
      </c>
      <c r="V51" s="233">
        <f t="shared" si="39"/>
        <v>0</v>
      </c>
      <c r="W51" s="233">
        <f t="shared" si="39"/>
        <v>0</v>
      </c>
      <c r="X51" s="233">
        <f t="shared" si="39"/>
        <v>0</v>
      </c>
      <c r="Y51" s="233">
        <f t="shared" si="39"/>
        <v>0</v>
      </c>
      <c r="Z51" s="233">
        <f t="shared" si="39"/>
        <v>0</v>
      </c>
      <c r="AA51" s="233">
        <f t="shared" si="39"/>
        <v>0</v>
      </c>
      <c r="AB51" s="233">
        <f t="shared" si="39"/>
        <v>0</v>
      </c>
      <c r="AC51" s="233">
        <f t="shared" si="39"/>
        <v>0</v>
      </c>
      <c r="AD51" s="233">
        <f t="shared" si="39"/>
        <v>0</v>
      </c>
      <c r="AE51" s="233">
        <f t="shared" si="39"/>
        <v>0</v>
      </c>
      <c r="AF51" s="233">
        <f t="shared" si="39"/>
        <v>0</v>
      </c>
      <c r="AG51" s="233">
        <f t="shared" si="39"/>
        <v>0</v>
      </c>
      <c r="AH51" s="237">
        <f>SUM(O51:AG51)</f>
        <v>0</v>
      </c>
      <c r="AI51" s="327"/>
      <c r="AJ51" s="327"/>
      <c r="AK51" s="12"/>
    </row>
    <row r="52" spans="2:37" ht="15.75" thickBot="1" x14ac:dyDescent="0.3">
      <c r="B52" s="15"/>
      <c r="C52" s="238"/>
      <c r="D52" s="232"/>
      <c r="E52" s="232"/>
      <c r="F52" s="232"/>
      <c r="G52" s="219"/>
      <c r="H52" s="223" t="s">
        <v>67</v>
      </c>
      <c r="I52" s="225">
        <f t="shared" ref="I52:AG52" si="40">SUM(I42:I51)</f>
        <v>0</v>
      </c>
      <c r="J52" s="225">
        <f t="shared" si="40"/>
        <v>0</v>
      </c>
      <c r="K52" s="225">
        <f t="shared" si="40"/>
        <v>0</v>
      </c>
      <c r="L52" s="225">
        <f t="shared" si="40"/>
        <v>0</v>
      </c>
      <c r="M52" s="225">
        <f t="shared" si="40"/>
        <v>0</v>
      </c>
      <c r="N52" s="225">
        <f t="shared" si="40"/>
        <v>0</v>
      </c>
      <c r="O52" s="225">
        <f t="shared" si="40"/>
        <v>0</v>
      </c>
      <c r="P52" s="225">
        <f t="shared" si="40"/>
        <v>0</v>
      </c>
      <c r="Q52" s="225">
        <f t="shared" si="40"/>
        <v>0</v>
      </c>
      <c r="R52" s="225">
        <f t="shared" si="40"/>
        <v>0</v>
      </c>
      <c r="S52" s="225">
        <f t="shared" si="40"/>
        <v>0</v>
      </c>
      <c r="T52" s="225">
        <f t="shared" si="40"/>
        <v>0</v>
      </c>
      <c r="U52" s="225">
        <f t="shared" si="40"/>
        <v>0</v>
      </c>
      <c r="V52" s="225">
        <f t="shared" si="40"/>
        <v>0</v>
      </c>
      <c r="W52" s="225">
        <f t="shared" si="40"/>
        <v>0</v>
      </c>
      <c r="X52" s="225">
        <f t="shared" si="40"/>
        <v>0</v>
      </c>
      <c r="Y52" s="225">
        <f t="shared" si="40"/>
        <v>0</v>
      </c>
      <c r="Z52" s="225">
        <f t="shared" si="40"/>
        <v>0</v>
      </c>
      <c r="AA52" s="225">
        <f t="shared" si="40"/>
        <v>0</v>
      </c>
      <c r="AB52" s="225">
        <f t="shared" si="40"/>
        <v>0</v>
      </c>
      <c r="AC52" s="225">
        <f t="shared" si="40"/>
        <v>0</v>
      </c>
      <c r="AD52" s="225">
        <f t="shared" si="40"/>
        <v>0</v>
      </c>
      <c r="AE52" s="225">
        <f t="shared" si="40"/>
        <v>0</v>
      </c>
      <c r="AF52" s="225">
        <f t="shared" si="40"/>
        <v>0</v>
      </c>
      <c r="AG52" s="225">
        <f t="shared" si="40"/>
        <v>0</v>
      </c>
      <c r="AH52" s="239">
        <f>SUM(AH42:AH51)</f>
        <v>0</v>
      </c>
      <c r="AI52" s="327"/>
      <c r="AJ52" s="327"/>
      <c r="AK52" s="12"/>
    </row>
    <row r="53" spans="2:37" ht="24.75" customHeight="1" thickBot="1" x14ac:dyDescent="0.3">
      <c r="B53" s="15"/>
      <c r="C53" s="240"/>
      <c r="D53" s="241"/>
      <c r="E53" s="241"/>
      <c r="F53" s="241"/>
      <c r="G53" s="24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2"/>
      <c r="S53" s="243"/>
      <c r="T53" s="243"/>
      <c r="U53" s="243"/>
      <c r="V53" s="243"/>
      <c r="W53" s="243"/>
      <c r="X53" s="243"/>
      <c r="Y53" s="243"/>
      <c r="Z53" s="243"/>
      <c r="AA53" s="243"/>
      <c r="AB53" s="243"/>
      <c r="AC53" s="243"/>
      <c r="AD53" s="243"/>
      <c r="AE53" s="243"/>
      <c r="AF53" s="243"/>
      <c r="AG53" s="243"/>
      <c r="AH53" s="244"/>
      <c r="AI53" s="327"/>
      <c r="AJ53" s="327"/>
      <c r="AK53" s="12"/>
    </row>
    <row r="54" spans="2:37" ht="24.75" customHeight="1" x14ac:dyDescent="0.25">
      <c r="B54" s="15"/>
      <c r="C54" s="245"/>
      <c r="D54" s="245"/>
      <c r="E54" s="245"/>
      <c r="F54" s="245"/>
      <c r="G54" s="245"/>
      <c r="H54" s="245"/>
      <c r="I54" s="245"/>
      <c r="J54" s="245"/>
      <c r="K54" s="245"/>
      <c r="L54" s="245"/>
      <c r="M54" s="245"/>
      <c r="N54" s="245"/>
      <c r="O54" s="245"/>
      <c r="P54" s="245"/>
      <c r="Q54" s="245"/>
      <c r="R54" s="245"/>
      <c r="S54" s="216"/>
      <c r="T54" s="216"/>
      <c r="U54" s="216"/>
      <c r="V54" s="216"/>
      <c r="W54" s="216"/>
      <c r="X54" s="216"/>
      <c r="Y54" s="216"/>
      <c r="Z54" s="216"/>
      <c r="AA54" s="216"/>
      <c r="AB54" s="216"/>
      <c r="AC54" s="216"/>
      <c r="AD54" s="216"/>
      <c r="AE54" s="216"/>
      <c r="AF54" s="216"/>
      <c r="AG54" s="216"/>
      <c r="AH54" s="216"/>
      <c r="AI54" s="327"/>
      <c r="AJ54" s="327"/>
      <c r="AK54" s="12"/>
    </row>
    <row r="55" spans="2:37" x14ac:dyDescent="0.25">
      <c r="B55" s="15"/>
      <c r="C55" s="34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327"/>
      <c r="AJ55" s="327"/>
      <c r="AK55" s="12"/>
    </row>
    <row r="56" spans="2:37" x14ac:dyDescent="0.25">
      <c r="B56" s="15"/>
      <c r="C56" s="34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327"/>
      <c r="AJ56" s="327"/>
      <c r="AK56" s="12"/>
    </row>
    <row r="57" spans="2:37" ht="15.75" thickBot="1" x14ac:dyDescent="0.3">
      <c r="B57" s="246"/>
      <c r="C57" s="247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</row>
    <row r="58" spans="2:37" x14ac:dyDescent="0.25">
      <c r="Z58" s="3"/>
      <c r="AA58" s="3"/>
      <c r="AJ58" s="158"/>
    </row>
    <row r="59" spans="2:37" x14ac:dyDescent="0.25">
      <c r="Z59" s="3"/>
      <c r="AA59" s="3"/>
      <c r="AJ59" s="158"/>
    </row>
    <row r="60" spans="2:37" x14ac:dyDescent="0.25">
      <c r="AJ60" s="158"/>
    </row>
    <row r="61" spans="2:37" x14ac:dyDescent="0.25">
      <c r="AJ61" s="158"/>
    </row>
    <row r="62" spans="2:37" x14ac:dyDescent="0.25">
      <c r="AJ62" s="158"/>
    </row>
    <row r="63" spans="2:37" x14ac:dyDescent="0.25">
      <c r="AJ63" s="158"/>
    </row>
    <row r="64" spans="2:37" x14ac:dyDescent="0.25">
      <c r="AJ64" s="158"/>
    </row>
    <row r="65" spans="36:36" x14ac:dyDescent="0.25">
      <c r="AJ65" s="158"/>
    </row>
    <row r="66" spans="36:36" x14ac:dyDescent="0.25">
      <c r="AJ66" s="158"/>
    </row>
    <row r="67" spans="36:36" x14ac:dyDescent="0.25">
      <c r="AJ67" s="158"/>
    </row>
    <row r="68" spans="36:36" x14ac:dyDescent="0.25">
      <c r="AJ68" s="158"/>
    </row>
    <row r="69" spans="36:36" x14ac:dyDescent="0.25">
      <c r="AJ69" s="158"/>
    </row>
    <row r="70" spans="36:36" x14ac:dyDescent="0.25">
      <c r="AJ70" s="158"/>
    </row>
    <row r="71" spans="36:36" x14ac:dyDescent="0.25">
      <c r="AJ71" s="158"/>
    </row>
    <row r="72" spans="36:36" x14ac:dyDescent="0.25">
      <c r="AJ72" s="158"/>
    </row>
    <row r="73" spans="36:36" x14ac:dyDescent="0.25">
      <c r="AJ73" s="158"/>
    </row>
    <row r="74" spans="36:36" x14ac:dyDescent="0.25">
      <c r="AJ74" s="158"/>
    </row>
    <row r="75" spans="36:36" x14ac:dyDescent="0.25">
      <c r="AJ75" s="158"/>
    </row>
    <row r="76" spans="36:36" x14ac:dyDescent="0.25">
      <c r="AJ76" s="158"/>
    </row>
    <row r="77" spans="36:36" x14ac:dyDescent="0.25">
      <c r="AJ77" s="158"/>
    </row>
    <row r="78" spans="36:36" x14ac:dyDescent="0.25">
      <c r="AJ78" s="158"/>
    </row>
    <row r="79" spans="36:36" x14ac:dyDescent="0.25">
      <c r="AJ79" s="158"/>
    </row>
    <row r="80" spans="36:36" x14ac:dyDescent="0.25">
      <c r="AJ80" s="158"/>
    </row>
    <row r="81" spans="36:36" x14ac:dyDescent="0.25">
      <c r="AJ81" s="158"/>
    </row>
    <row r="82" spans="36:36" x14ac:dyDescent="0.25">
      <c r="AJ82" s="158"/>
    </row>
    <row r="83" spans="36:36" x14ac:dyDescent="0.25">
      <c r="AJ83" s="158"/>
    </row>
    <row r="84" spans="36:36" x14ac:dyDescent="0.25">
      <c r="AJ84" s="158"/>
    </row>
    <row r="85" spans="36:36" x14ac:dyDescent="0.25">
      <c r="AJ85" s="158"/>
    </row>
    <row r="86" spans="36:36" x14ac:dyDescent="0.25">
      <c r="AJ86" s="158"/>
    </row>
    <row r="87" spans="36:36" x14ac:dyDescent="0.25">
      <c r="AJ87" s="158"/>
    </row>
    <row r="88" spans="36:36" x14ac:dyDescent="0.25">
      <c r="AJ88" s="158"/>
    </row>
    <row r="89" spans="36:36" x14ac:dyDescent="0.25">
      <c r="AJ89" s="158"/>
    </row>
    <row r="90" spans="36:36" x14ac:dyDescent="0.25">
      <c r="AJ90" s="158"/>
    </row>
    <row r="91" spans="36:36" x14ac:dyDescent="0.25">
      <c r="AJ91" s="158"/>
    </row>
    <row r="93" spans="36:36" x14ac:dyDescent="0.25">
      <c r="AJ93" s="158"/>
    </row>
    <row r="95" spans="36:36" x14ac:dyDescent="0.25">
      <c r="AJ95" s="158"/>
    </row>
    <row r="97" spans="36:36" x14ac:dyDescent="0.25">
      <c r="AJ97" s="158"/>
    </row>
    <row r="99" spans="36:36" x14ac:dyDescent="0.25">
      <c r="AJ99" s="158"/>
    </row>
    <row r="101" spans="36:36" x14ac:dyDescent="0.25">
      <c r="AJ101" s="158"/>
    </row>
    <row r="103" spans="36:36" x14ac:dyDescent="0.25">
      <c r="AJ103" s="158"/>
    </row>
    <row r="105" spans="36:36" x14ac:dyDescent="0.25">
      <c r="AJ105" s="158"/>
    </row>
    <row r="106" spans="36:36" x14ac:dyDescent="0.25">
      <c r="AJ106" s="3">
        <v>76</v>
      </c>
    </row>
    <row r="107" spans="36:36" x14ac:dyDescent="0.25">
      <c r="AJ107" s="158">
        <v>77</v>
      </c>
    </row>
    <row r="108" spans="36:36" x14ac:dyDescent="0.25">
      <c r="AJ108" s="3">
        <v>78</v>
      </c>
    </row>
  </sheetData>
  <sheetProtection algorithmName="SHA-512" hashValue="RQwkXJbxPHBrtJpJR+AuHUuQSjZxg/IrX2pOcqh8/3JRv7C2PanZ6U3Cwy8s9Kz6IiyVvfvV/YRI75Do5VRGkg==" saltValue="DNwT0dDsVgffO9U89u53fQ==" spinCount="100000" sheet="1" objects="1" scenarios="1" insertRows="0"/>
  <protectedRanges>
    <protectedRange sqref="I10:M14 Q10:U14 Q16:U20 AB10:AD14 AB16:AD20 AF10:AG14 AF16:AG20 D10:G14 D16:M20" name="Folha7.ii"/>
  </protectedRanges>
  <mergeCells count="18">
    <mergeCell ref="G28:H28"/>
    <mergeCell ref="G41:H41"/>
    <mergeCell ref="C24:D24"/>
    <mergeCell ref="C23:D23"/>
    <mergeCell ref="I26:AH26"/>
    <mergeCell ref="I27:AG27"/>
    <mergeCell ref="C22:D22"/>
    <mergeCell ref="AF6:AJ6"/>
    <mergeCell ref="C3:E3"/>
    <mergeCell ref="C4:H4"/>
    <mergeCell ref="C5:E5"/>
    <mergeCell ref="C9:D9"/>
    <mergeCell ref="I6:P6"/>
    <mergeCell ref="C15:D15"/>
    <mergeCell ref="I7:N7"/>
    <mergeCell ref="Q6:AE6"/>
    <mergeCell ref="Q7:V7"/>
    <mergeCell ref="Y7:Z7"/>
  </mergeCells>
  <dataValidations count="1">
    <dataValidation type="decimal" allowBlank="1" showInputMessage="1" showErrorMessage="1" sqref="G10:G14">
      <formula1>AJ29</formula1>
      <formula2>AK29</formula2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'Fatores de conversão'!$N$2:$N$3</xm:f>
          </x14:formula1>
          <xm:sqref>E10:E14 E16:E20</xm:sqref>
        </x14:dataValidation>
        <x14:dataValidation type="list" allowBlank="1" showInputMessage="1" showErrorMessage="1">
          <x14:formula1>
            <xm:f>'Valores-Padrão'!$C$31:$C$33</xm:f>
          </x14:formula1>
          <xm:sqref>F10:F14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8"/>
  <dimension ref="B1:AZ74"/>
  <sheetViews>
    <sheetView showGridLines="0" zoomScale="80" zoomScaleNormal="80" workbookViewId="0">
      <selection activeCell="J26" sqref="J26"/>
    </sheetView>
  </sheetViews>
  <sheetFormatPr defaultColWidth="9.140625" defaultRowHeight="15" x14ac:dyDescent="0.25"/>
  <cols>
    <col min="1" max="1" width="4.42578125" style="3" customWidth="1"/>
    <col min="2" max="2" width="5.42578125" style="3" customWidth="1"/>
    <col min="3" max="3" width="11.7109375" style="1" customWidth="1"/>
    <col min="4" max="4" width="40.42578125" style="1" customWidth="1"/>
    <col min="5" max="5" width="74" style="3" customWidth="1"/>
    <col min="6" max="12" width="13.5703125" style="3" customWidth="1"/>
    <col min="13" max="13" width="6.5703125" style="3" customWidth="1"/>
    <col min="14" max="18" width="15.7109375" style="3" bestFit="1" customWidth="1"/>
    <col min="19" max="19" width="18" style="3" bestFit="1" customWidth="1"/>
    <col min="20" max="20" width="12.85546875" style="3" customWidth="1"/>
    <col min="21" max="21" width="9.140625" style="3"/>
    <col min="22" max="22" width="11.85546875" style="3" customWidth="1"/>
    <col min="23" max="16384" width="9.140625" style="3"/>
  </cols>
  <sheetData>
    <row r="1" spans="2:34" ht="15.75" thickBot="1" x14ac:dyDescent="0.3"/>
    <row r="2" spans="2:34" x14ac:dyDescent="0.25">
      <c r="B2" s="136"/>
      <c r="C2" s="137"/>
      <c r="D2" s="137"/>
      <c r="E2" s="7"/>
      <c r="F2" s="7"/>
      <c r="G2" s="7"/>
      <c r="H2" s="7"/>
      <c r="I2" s="7"/>
      <c r="J2" s="7"/>
      <c r="K2" s="7"/>
      <c r="L2" s="7"/>
      <c r="M2" s="8"/>
    </row>
    <row r="3" spans="2:34" ht="21" x14ac:dyDescent="0.25">
      <c r="B3" s="15"/>
      <c r="C3" s="633" t="s">
        <v>44</v>
      </c>
      <c r="D3" s="633"/>
      <c r="E3" s="633"/>
      <c r="F3" s="10"/>
      <c r="G3" s="10"/>
      <c r="H3" s="11"/>
      <c r="I3" s="11"/>
      <c r="J3" s="11"/>
      <c r="K3" s="11"/>
      <c r="L3" s="11"/>
      <c r="M3" s="12"/>
    </row>
    <row r="4" spans="2:34" ht="50.25" customHeight="1" x14ac:dyDescent="0.25">
      <c r="B4" s="15"/>
      <c r="C4" s="634" t="s">
        <v>165</v>
      </c>
      <c r="D4" s="634"/>
      <c r="E4" s="634"/>
      <c r="F4" s="634"/>
      <c r="G4" s="634"/>
      <c r="H4" s="634"/>
      <c r="I4" s="634"/>
      <c r="J4" s="634"/>
      <c r="K4" s="634"/>
      <c r="L4" s="634"/>
      <c r="M4" s="12"/>
      <c r="AC4" s="329"/>
      <c r="AD4" s="329"/>
      <c r="AE4" s="329"/>
      <c r="AF4" s="329"/>
      <c r="AG4" s="329"/>
      <c r="AH4" s="329"/>
    </row>
    <row r="5" spans="2:34" ht="18.75" x14ac:dyDescent="0.25">
      <c r="B5" s="15"/>
      <c r="C5" s="654" t="s">
        <v>46</v>
      </c>
      <c r="D5" s="654"/>
      <c r="E5" s="654"/>
      <c r="F5" s="654"/>
      <c r="G5" s="654"/>
      <c r="H5" s="654"/>
      <c r="I5" s="654"/>
      <c r="J5" s="654"/>
      <c r="K5" s="654"/>
      <c r="L5" s="654"/>
      <c r="M5" s="12"/>
      <c r="AC5" s="329"/>
      <c r="AD5" s="329"/>
      <c r="AE5" s="329"/>
      <c r="AF5" s="329"/>
      <c r="AG5" s="329"/>
      <c r="AH5" s="329"/>
    </row>
    <row r="6" spans="2:34" x14ac:dyDescent="0.25">
      <c r="B6" s="15"/>
      <c r="C6" s="11"/>
      <c r="D6" s="11"/>
      <c r="E6" s="11"/>
      <c r="F6" s="11"/>
      <c r="G6" s="11"/>
      <c r="H6" s="11"/>
      <c r="I6" s="11"/>
      <c r="J6" s="11"/>
      <c r="K6" s="11"/>
      <c r="L6" s="11"/>
      <c r="M6" s="12"/>
      <c r="AC6" s="329"/>
      <c r="AD6" s="329"/>
      <c r="AE6" s="329"/>
      <c r="AF6" s="329"/>
      <c r="AG6" s="329"/>
      <c r="AH6" s="329"/>
    </row>
    <row r="7" spans="2:34" s="144" customFormat="1" x14ac:dyDescent="0.25">
      <c r="B7" s="140"/>
      <c r="C7" s="141"/>
      <c r="D7" s="141"/>
      <c r="E7" s="142"/>
      <c r="F7" s="142"/>
      <c r="G7" s="142"/>
      <c r="H7" s="651" t="s">
        <v>0</v>
      </c>
      <c r="I7" s="652"/>
      <c r="J7" s="652"/>
      <c r="K7" s="652"/>
      <c r="L7" s="653"/>
      <c r="M7" s="248"/>
      <c r="AC7" s="329"/>
      <c r="AD7" s="329"/>
      <c r="AE7" s="329"/>
      <c r="AF7" s="329"/>
      <c r="AG7" s="329"/>
      <c r="AH7" s="329"/>
    </row>
    <row r="8" spans="2:34" s="158" customFormat="1" ht="51.75" customHeight="1" thickBot="1" x14ac:dyDescent="0.3">
      <c r="B8" s="145"/>
      <c r="C8" s="146"/>
      <c r="D8" s="146"/>
      <c r="E8" s="147"/>
      <c r="F8" s="649" t="s">
        <v>8</v>
      </c>
      <c r="G8" s="650"/>
      <c r="H8" s="277" t="s">
        <v>267</v>
      </c>
      <c r="I8" s="278" t="s">
        <v>193</v>
      </c>
      <c r="J8" s="655" t="s">
        <v>358</v>
      </c>
      <c r="K8" s="655"/>
      <c r="L8" s="330" t="s">
        <v>63</v>
      </c>
      <c r="M8" s="143"/>
      <c r="AC8" s="329"/>
      <c r="AD8" s="329"/>
      <c r="AE8" s="329"/>
      <c r="AF8" s="329"/>
      <c r="AG8" s="329"/>
      <c r="AH8" s="329"/>
    </row>
    <row r="9" spans="2:34" s="158" customFormat="1" ht="63" customHeight="1" x14ac:dyDescent="0.25">
      <c r="B9" s="145"/>
      <c r="C9" s="159" t="s">
        <v>12</v>
      </c>
      <c r="D9" s="528" t="s">
        <v>13</v>
      </c>
      <c r="E9" s="160" t="s">
        <v>48</v>
      </c>
      <c r="F9" s="160" t="s">
        <v>340</v>
      </c>
      <c r="G9" s="160" t="s">
        <v>339</v>
      </c>
      <c r="H9" s="160" t="s">
        <v>146</v>
      </c>
      <c r="I9" s="170" t="s">
        <v>146</v>
      </c>
      <c r="J9" s="166" t="s">
        <v>266</v>
      </c>
      <c r="K9" s="166" t="s">
        <v>146</v>
      </c>
      <c r="L9" s="168" t="s">
        <v>146</v>
      </c>
      <c r="M9" s="143"/>
      <c r="AC9" s="329"/>
      <c r="AD9" s="329"/>
      <c r="AE9" s="329"/>
      <c r="AF9" s="329"/>
      <c r="AG9" s="329"/>
      <c r="AH9" s="329"/>
    </row>
    <row r="10" spans="2:34" s="158" customFormat="1" ht="36.75" customHeight="1" x14ac:dyDescent="0.25">
      <c r="B10" s="145"/>
      <c r="C10" s="628" t="s">
        <v>338</v>
      </c>
      <c r="D10" s="629"/>
      <c r="E10" s="629"/>
      <c r="F10" s="171"/>
      <c r="G10" s="171"/>
      <c r="H10" s="171"/>
      <c r="I10" s="171"/>
      <c r="J10" s="171"/>
      <c r="K10" s="171"/>
      <c r="L10" s="173"/>
      <c r="M10" s="143"/>
      <c r="AC10" s="329"/>
      <c r="AD10" s="329"/>
      <c r="AE10" s="329"/>
      <c r="AF10" s="329"/>
      <c r="AG10" s="329"/>
      <c r="AH10" s="329"/>
    </row>
    <row r="11" spans="2:34" ht="32.25" customHeight="1" x14ac:dyDescent="0.25">
      <c r="B11" s="15"/>
      <c r="C11" s="174">
        <v>1</v>
      </c>
      <c r="D11" s="552"/>
      <c r="E11" s="553"/>
      <c r="F11" s="554"/>
      <c r="G11" s="561">
        <f>IF(D11="",0,'1. Identificação Ben. Oper.'!D28)</f>
        <v>0</v>
      </c>
      <c r="H11" s="555"/>
      <c r="I11" s="543"/>
      <c r="J11" s="179" t="str">
        <f>IF(F11="","",VLOOKUP(F11,'Valores-Padrão'!$D$35:$E$38,2,FALSE))</f>
        <v/>
      </c>
      <c r="K11" s="179">
        <f>IF(G11=0,0,J11*G11)</f>
        <v>0</v>
      </c>
      <c r="L11" s="332">
        <f t="shared" ref="L11" si="0">IF(H11="",0,IF(H11&lt;K11,H11+I11,(K11+K11*(I11/H11))))</f>
        <v>0</v>
      </c>
      <c r="M11" s="12"/>
      <c r="AC11" s="329"/>
      <c r="AD11" s="329"/>
      <c r="AE11" s="329"/>
      <c r="AF11" s="329"/>
      <c r="AG11" s="329"/>
      <c r="AH11" s="329"/>
    </row>
    <row r="12" spans="2:34" ht="32.25" customHeight="1" x14ac:dyDescent="0.25">
      <c r="B12" s="15"/>
      <c r="C12" s="174">
        <v>2</v>
      </c>
      <c r="D12" s="552"/>
      <c r="E12" s="553"/>
      <c r="F12" s="554"/>
      <c r="G12" s="561">
        <f>IF(D12="",0,G11)</f>
        <v>0</v>
      </c>
      <c r="H12" s="555"/>
      <c r="I12" s="543"/>
      <c r="J12" s="179" t="str">
        <f>IF(F12="","",VLOOKUP(F12,'Valores-Padrão'!$D$35:$E$38,2,FALSE))</f>
        <v/>
      </c>
      <c r="K12" s="179">
        <f>IF(G12=0,0,J12*G12)</f>
        <v>0</v>
      </c>
      <c r="L12" s="332">
        <f t="shared" ref="L12" si="1">IF(H12="",0,IF(H12&lt;K12,H12+I12,(K12+K12*(I12/H12))))</f>
        <v>0</v>
      </c>
      <c r="M12" s="12"/>
      <c r="AC12" s="329"/>
      <c r="AD12" s="329"/>
      <c r="AE12" s="329"/>
      <c r="AF12" s="329"/>
      <c r="AG12" s="329"/>
      <c r="AH12" s="329"/>
    </row>
    <row r="13" spans="2:34" ht="32.25" customHeight="1" x14ac:dyDescent="0.25">
      <c r="B13" s="15"/>
      <c r="C13" s="628" t="s">
        <v>341</v>
      </c>
      <c r="D13" s="629"/>
      <c r="E13" s="629"/>
      <c r="F13" s="171"/>
      <c r="G13" s="171"/>
      <c r="H13" s="171"/>
      <c r="I13" s="171"/>
      <c r="J13" s="171"/>
      <c r="K13" s="171"/>
      <c r="L13" s="173"/>
      <c r="M13" s="12"/>
      <c r="AC13" s="329"/>
      <c r="AD13" s="329"/>
      <c r="AE13" s="329"/>
      <c r="AF13" s="329"/>
      <c r="AG13" s="329"/>
      <c r="AH13" s="329"/>
    </row>
    <row r="14" spans="2:34" ht="32.25" customHeight="1" x14ac:dyDescent="0.25">
      <c r="B14" s="15"/>
      <c r="C14" s="174">
        <v>3</v>
      </c>
      <c r="D14" s="552"/>
      <c r="E14" s="553"/>
      <c r="F14" s="525" t="s">
        <v>269</v>
      </c>
      <c r="G14" s="525" t="s">
        <v>269</v>
      </c>
      <c r="H14" s="558"/>
      <c r="I14" s="543"/>
      <c r="J14" s="525" t="s">
        <v>269</v>
      </c>
      <c r="K14" s="525" t="s">
        <v>269</v>
      </c>
      <c r="L14" s="333">
        <f>H14+I14</f>
        <v>0</v>
      </c>
      <c r="M14" s="12"/>
      <c r="AC14" s="329"/>
      <c r="AD14" s="329"/>
      <c r="AE14" s="329"/>
      <c r="AF14" s="329"/>
      <c r="AG14" s="329"/>
      <c r="AH14" s="329"/>
    </row>
    <row r="15" spans="2:34" ht="32.25" customHeight="1" x14ac:dyDescent="0.25">
      <c r="B15" s="15"/>
      <c r="C15" s="174">
        <v>4</v>
      </c>
      <c r="D15" s="552"/>
      <c r="E15" s="553"/>
      <c r="F15" s="525" t="s">
        <v>269</v>
      </c>
      <c r="G15" s="525" t="s">
        <v>269</v>
      </c>
      <c r="H15" s="558"/>
      <c r="I15" s="543"/>
      <c r="J15" s="525" t="s">
        <v>269</v>
      </c>
      <c r="K15" s="525" t="s">
        <v>269</v>
      </c>
      <c r="L15" s="333">
        <f>H15+I15</f>
        <v>0</v>
      </c>
      <c r="M15" s="12"/>
      <c r="AC15" s="329"/>
      <c r="AD15" s="329"/>
      <c r="AE15" s="329"/>
      <c r="AF15" s="329"/>
      <c r="AG15" s="329"/>
      <c r="AH15" s="329"/>
    </row>
    <row r="16" spans="2:34" ht="32.25" customHeight="1" thickBot="1" x14ac:dyDescent="0.3">
      <c r="B16" s="15"/>
      <c r="C16" s="187">
        <v>5</v>
      </c>
      <c r="D16" s="556"/>
      <c r="E16" s="557"/>
      <c r="F16" s="527" t="s">
        <v>269</v>
      </c>
      <c r="G16" s="527" t="s">
        <v>269</v>
      </c>
      <c r="H16" s="559"/>
      <c r="I16" s="560"/>
      <c r="J16" s="527" t="s">
        <v>269</v>
      </c>
      <c r="K16" s="527" t="s">
        <v>269</v>
      </c>
      <c r="L16" s="334">
        <f>H16+I16</f>
        <v>0</v>
      </c>
      <c r="M16" s="12"/>
      <c r="AC16" s="329"/>
      <c r="AD16" s="329"/>
      <c r="AE16" s="329"/>
      <c r="AF16" s="329"/>
      <c r="AG16" s="329"/>
      <c r="AH16" s="329"/>
    </row>
    <row r="17" spans="2:52" ht="15.75" thickBot="1" x14ac:dyDescent="0.3">
      <c r="B17" s="15"/>
      <c r="C17" s="34"/>
      <c r="D17" s="34"/>
      <c r="E17" s="11"/>
      <c r="F17" s="11"/>
      <c r="G17" s="11"/>
      <c r="H17" s="325">
        <f>SUM(H11:H16)</f>
        <v>0</v>
      </c>
      <c r="I17" s="325">
        <f>SUM(I11:I16)</f>
        <v>0</v>
      </c>
      <c r="J17" s="526"/>
      <c r="K17" s="325">
        <f>SUM(K11:K16)</f>
        <v>0</v>
      </c>
      <c r="L17" s="325">
        <f>SUM(L11:L16)</f>
        <v>0</v>
      </c>
      <c r="M17" s="12"/>
      <c r="AD17" s="4"/>
    </row>
    <row r="18" spans="2:52" s="1" customFormat="1" ht="24.95" customHeight="1" thickBot="1" x14ac:dyDescent="0.3">
      <c r="B18" s="9"/>
      <c r="C18" s="34"/>
      <c r="D18" s="34"/>
      <c r="E18" s="335" t="s">
        <v>292</v>
      </c>
      <c r="F18" s="336">
        <f>+H17+I17</f>
        <v>0</v>
      </c>
      <c r="G18" s="34"/>
      <c r="H18" s="141"/>
      <c r="I18" s="141"/>
      <c r="J18" s="141"/>
      <c r="K18" s="141"/>
      <c r="L18" s="202"/>
      <c r="M18" s="203"/>
      <c r="AD18" s="109"/>
    </row>
    <row r="19" spans="2:52" ht="24.95" customHeight="1" thickBot="1" x14ac:dyDescent="0.3">
      <c r="B19" s="9"/>
      <c r="C19" s="34"/>
      <c r="D19" s="34"/>
      <c r="E19" s="335" t="s">
        <v>293</v>
      </c>
      <c r="F19" s="336">
        <f>L17</f>
        <v>0</v>
      </c>
      <c r="G19" s="34"/>
      <c r="M19" s="203"/>
      <c r="AX19" s="158" t="e">
        <f>'Valores-Padrão'!#REF!</f>
        <v>#REF!</v>
      </c>
      <c r="AY19" s="158" t="e">
        <f>'Valores-Padrão'!#REF!</f>
        <v>#REF!</v>
      </c>
      <c r="AZ19" s="158" t="e">
        <f>'Valores-Padrão'!#REF!</f>
        <v>#REF!</v>
      </c>
    </row>
    <row r="20" spans="2:52" ht="24.75" customHeight="1" thickBot="1" x14ac:dyDescent="0.3">
      <c r="B20" s="246"/>
      <c r="C20" s="241"/>
      <c r="D20" s="241"/>
      <c r="E20" s="241"/>
      <c r="F20" s="241"/>
      <c r="G20" s="241"/>
      <c r="H20" s="243"/>
      <c r="I20" s="243"/>
      <c r="J20" s="243"/>
      <c r="K20" s="243"/>
      <c r="L20" s="243"/>
      <c r="M20" s="244"/>
      <c r="N20" s="216"/>
      <c r="O20" s="216"/>
      <c r="P20" s="216"/>
      <c r="Q20" s="216"/>
      <c r="R20" s="216"/>
      <c r="S20" s="216"/>
      <c r="U20" s="158"/>
    </row>
    <row r="21" spans="2:52" x14ac:dyDescent="0.25">
      <c r="U21" s="158"/>
    </row>
    <row r="22" spans="2:52" x14ac:dyDescent="0.25">
      <c r="B22" s="563"/>
      <c r="C22" s="564"/>
      <c r="D22" s="564"/>
      <c r="E22" s="563"/>
      <c r="F22" s="563"/>
      <c r="G22" s="563"/>
      <c r="H22" s="563"/>
      <c r="I22" s="563"/>
      <c r="J22" s="563"/>
      <c r="K22" s="563"/>
      <c r="L22" s="563"/>
      <c r="M22" s="563"/>
      <c r="U22" s="158"/>
    </row>
    <row r="23" spans="2:52" x14ac:dyDescent="0.25">
      <c r="B23" s="563"/>
      <c r="C23" s="564"/>
      <c r="D23" s="564"/>
      <c r="E23" s="563"/>
      <c r="F23" s="563"/>
      <c r="G23" s="563"/>
      <c r="H23" s="563"/>
      <c r="I23" s="563"/>
      <c r="J23" s="563"/>
      <c r="K23" s="563"/>
      <c r="L23" s="563"/>
      <c r="M23" s="563"/>
      <c r="U23" s="158"/>
    </row>
    <row r="24" spans="2:52" x14ac:dyDescent="0.25">
      <c r="B24" s="563"/>
      <c r="C24" s="564"/>
      <c r="D24" s="566"/>
      <c r="E24" s="13"/>
      <c r="F24" s="13" t="s">
        <v>332</v>
      </c>
      <c r="G24" s="13" t="s">
        <v>331</v>
      </c>
      <c r="H24" s="13"/>
      <c r="I24" s="563"/>
      <c r="J24" s="563"/>
      <c r="K24" s="563"/>
      <c r="L24" s="563"/>
      <c r="M24" s="563"/>
      <c r="U24" s="158"/>
    </row>
    <row r="25" spans="2:52" x14ac:dyDescent="0.25">
      <c r="B25" s="563"/>
      <c r="C25" s="564"/>
      <c r="D25" s="566"/>
      <c r="E25" s="520">
        <f>+C11</f>
        <v>1</v>
      </c>
      <c r="F25" s="13">
        <f>+IF(F11="",0,IF(F11='Valores-Padrão'!$D$35,0,IF(F11='Valores-Padrão'!$D$36,1000,IF(F11='Valores-Padrão'!$D$37,2500.001,IF(F11='Valores-Padrão'!$D$38,10000.001,0)))))</f>
        <v>0</v>
      </c>
      <c r="G25" s="13">
        <f>+IF(F11="",10000000000,IF(F11='Valores-Padrão'!$D$35,999.999,IF(F11='Valores-Padrão'!$D$36,2500,IF(F11='Valores-Padrão'!$D$37,10000,IF(F11='Valores-Padrão'!$D$38,10000000000,0)))))</f>
        <v>10000000000</v>
      </c>
      <c r="H25" s="13"/>
      <c r="I25" s="563"/>
      <c r="J25" s="563"/>
      <c r="K25" s="563"/>
      <c r="L25" s="563"/>
      <c r="M25" s="563"/>
      <c r="U25" s="158"/>
    </row>
    <row r="26" spans="2:52" x14ac:dyDescent="0.25">
      <c r="B26" s="563"/>
      <c r="C26" s="564"/>
      <c r="D26" s="566"/>
      <c r="E26" s="520">
        <f>+C12</f>
        <v>2</v>
      </c>
      <c r="F26" s="13">
        <f>+IF(F12="",0,IF(F12='Valores-Padrão'!$D$35,0,IF(F12='Valores-Padrão'!$D$36,1000,IF(F12='Valores-Padrão'!$D$37,2500.001,IF(F12='Valores-Padrão'!$D$38,10000.001,0)))))</f>
        <v>0</v>
      </c>
      <c r="G26" s="13">
        <f>+IF(F12="",10000000000,IF(F12='Valores-Padrão'!$D$35,999.999,IF(F12='Valores-Padrão'!$D$36,2500,IF(F12='Valores-Padrão'!$D$37,10000,IF(F12='Valores-Padrão'!$D$38,10000000000,0)))))</f>
        <v>10000000000</v>
      </c>
      <c r="H26" s="13"/>
      <c r="I26" s="563"/>
      <c r="J26" s="563"/>
      <c r="K26" s="563"/>
      <c r="L26" s="563"/>
      <c r="M26" s="563"/>
      <c r="U26" s="158"/>
    </row>
    <row r="27" spans="2:52" x14ac:dyDescent="0.25">
      <c r="B27" s="563"/>
      <c r="C27" s="564"/>
      <c r="D27" s="564"/>
      <c r="E27" s="565"/>
      <c r="F27" s="563"/>
      <c r="G27" s="563"/>
      <c r="H27" s="563"/>
      <c r="I27" s="563"/>
      <c r="J27" s="563"/>
      <c r="K27" s="563"/>
      <c r="L27" s="563"/>
      <c r="M27" s="563"/>
      <c r="U27" s="158"/>
    </row>
    <row r="28" spans="2:52" x14ac:dyDescent="0.25">
      <c r="B28" s="563"/>
      <c r="C28" s="564"/>
      <c r="D28" s="564"/>
      <c r="E28" s="565"/>
      <c r="F28" s="563"/>
      <c r="G28" s="563"/>
      <c r="H28" s="563"/>
      <c r="I28" s="563"/>
      <c r="J28" s="563"/>
      <c r="K28" s="563"/>
      <c r="L28" s="563"/>
      <c r="M28" s="563"/>
      <c r="U28" s="158"/>
    </row>
    <row r="29" spans="2:52" x14ac:dyDescent="0.25">
      <c r="B29" s="563"/>
      <c r="C29" s="564"/>
      <c r="D29" s="564"/>
      <c r="E29" s="565"/>
      <c r="F29" s="563"/>
      <c r="G29" s="563"/>
      <c r="H29" s="563"/>
      <c r="I29" s="563"/>
      <c r="J29" s="563"/>
      <c r="K29" s="563"/>
      <c r="L29" s="563"/>
      <c r="M29" s="563"/>
      <c r="U29" s="158"/>
    </row>
    <row r="30" spans="2:52" x14ac:dyDescent="0.25">
      <c r="B30" s="563"/>
      <c r="C30" s="564"/>
      <c r="D30" s="564"/>
      <c r="E30" s="563"/>
      <c r="F30" s="563"/>
      <c r="G30" s="563"/>
      <c r="H30" s="563"/>
      <c r="I30" s="563"/>
      <c r="J30" s="563"/>
      <c r="K30" s="563"/>
      <c r="L30" s="563"/>
      <c r="M30" s="563"/>
      <c r="U30" s="158"/>
    </row>
    <row r="31" spans="2:52" x14ac:dyDescent="0.25">
      <c r="B31" s="563"/>
      <c r="C31" s="564"/>
      <c r="D31" s="564"/>
      <c r="E31" s="563"/>
      <c r="F31" s="563"/>
      <c r="G31" s="563"/>
      <c r="H31" s="563"/>
      <c r="I31" s="563"/>
      <c r="J31" s="563"/>
      <c r="K31" s="563"/>
      <c r="L31" s="563"/>
      <c r="M31" s="563"/>
      <c r="U31" s="158"/>
    </row>
    <row r="32" spans="2:52" x14ac:dyDescent="0.25">
      <c r="B32" s="563"/>
      <c r="C32" s="564"/>
      <c r="D32" s="564"/>
      <c r="E32" s="563"/>
      <c r="F32" s="563"/>
      <c r="G32" s="563"/>
      <c r="H32" s="563"/>
      <c r="I32" s="563"/>
      <c r="J32" s="563"/>
      <c r="K32" s="563"/>
      <c r="L32" s="563"/>
      <c r="M32" s="563"/>
      <c r="U32" s="158"/>
    </row>
    <row r="33" spans="2:21" x14ac:dyDescent="0.25">
      <c r="B33" s="563"/>
      <c r="C33" s="564"/>
      <c r="D33" s="564"/>
      <c r="E33" s="563"/>
      <c r="F33" s="563"/>
      <c r="G33" s="563"/>
      <c r="H33" s="563"/>
      <c r="I33" s="563"/>
      <c r="J33" s="563"/>
      <c r="K33" s="563"/>
      <c r="L33" s="563"/>
      <c r="M33" s="563"/>
      <c r="U33" s="158"/>
    </row>
    <row r="34" spans="2:21" x14ac:dyDescent="0.25">
      <c r="B34" s="563"/>
      <c r="C34" s="564"/>
      <c r="D34" s="564"/>
      <c r="E34" s="563"/>
      <c r="F34" s="563"/>
      <c r="G34" s="563"/>
      <c r="H34" s="563"/>
      <c r="I34" s="563"/>
      <c r="J34" s="563"/>
      <c r="K34" s="563"/>
      <c r="L34" s="563"/>
      <c r="M34" s="563"/>
      <c r="U34" s="158"/>
    </row>
    <row r="35" spans="2:21" x14ac:dyDescent="0.25">
      <c r="B35" s="563"/>
      <c r="C35" s="564"/>
      <c r="D35" s="564"/>
      <c r="E35" s="563"/>
      <c r="F35" s="563"/>
      <c r="G35" s="563"/>
      <c r="H35" s="563"/>
      <c r="I35" s="563"/>
      <c r="J35" s="563"/>
      <c r="K35" s="563"/>
      <c r="L35" s="563"/>
      <c r="M35" s="563"/>
      <c r="U35" s="158"/>
    </row>
    <row r="36" spans="2:21" x14ac:dyDescent="0.25">
      <c r="U36" s="158"/>
    </row>
    <row r="37" spans="2:21" x14ac:dyDescent="0.25">
      <c r="U37" s="158"/>
    </row>
    <row r="38" spans="2:21" x14ac:dyDescent="0.25">
      <c r="U38" s="158"/>
    </row>
    <row r="39" spans="2:21" x14ac:dyDescent="0.25">
      <c r="U39" s="158"/>
    </row>
    <row r="40" spans="2:21" x14ac:dyDescent="0.25">
      <c r="U40" s="158"/>
    </row>
    <row r="41" spans="2:21" x14ac:dyDescent="0.25">
      <c r="U41" s="158"/>
    </row>
    <row r="42" spans="2:21" x14ac:dyDescent="0.25">
      <c r="U42" s="158"/>
    </row>
    <row r="43" spans="2:21" x14ac:dyDescent="0.25">
      <c r="U43" s="158"/>
    </row>
    <row r="44" spans="2:21" x14ac:dyDescent="0.25">
      <c r="U44" s="158"/>
    </row>
    <row r="45" spans="2:21" x14ac:dyDescent="0.25">
      <c r="U45" s="158"/>
    </row>
    <row r="46" spans="2:21" x14ac:dyDescent="0.25">
      <c r="U46" s="158"/>
    </row>
    <row r="47" spans="2:21" x14ac:dyDescent="0.25">
      <c r="U47" s="158"/>
    </row>
    <row r="48" spans="2:21" x14ac:dyDescent="0.25">
      <c r="U48" s="158"/>
    </row>
    <row r="49" spans="21:21" x14ac:dyDescent="0.25">
      <c r="U49" s="158"/>
    </row>
    <row r="50" spans="21:21" x14ac:dyDescent="0.25">
      <c r="U50" s="158"/>
    </row>
    <row r="51" spans="21:21" x14ac:dyDescent="0.25">
      <c r="U51" s="158"/>
    </row>
    <row r="52" spans="21:21" x14ac:dyDescent="0.25">
      <c r="U52" s="158"/>
    </row>
    <row r="53" spans="21:21" x14ac:dyDescent="0.25">
      <c r="U53" s="158"/>
    </row>
    <row r="54" spans="21:21" x14ac:dyDescent="0.25">
      <c r="U54" s="158"/>
    </row>
    <row r="55" spans="21:21" x14ac:dyDescent="0.25">
      <c r="U55" s="158"/>
    </row>
    <row r="56" spans="21:21" x14ac:dyDescent="0.25">
      <c r="U56" s="158"/>
    </row>
    <row r="57" spans="21:21" x14ac:dyDescent="0.25">
      <c r="U57" s="158"/>
    </row>
    <row r="59" spans="21:21" x14ac:dyDescent="0.25">
      <c r="U59" s="158"/>
    </row>
    <row r="61" spans="21:21" x14ac:dyDescent="0.25">
      <c r="U61" s="158"/>
    </row>
    <row r="63" spans="21:21" x14ac:dyDescent="0.25">
      <c r="U63" s="158"/>
    </row>
    <row r="65" spans="21:21" x14ac:dyDescent="0.25">
      <c r="U65" s="158"/>
    </row>
    <row r="67" spans="21:21" x14ac:dyDescent="0.25">
      <c r="U67" s="158"/>
    </row>
    <row r="69" spans="21:21" x14ac:dyDescent="0.25">
      <c r="U69" s="158"/>
    </row>
    <row r="71" spans="21:21" x14ac:dyDescent="0.25">
      <c r="U71" s="158"/>
    </row>
    <row r="72" spans="21:21" x14ac:dyDescent="0.25">
      <c r="U72" s="3">
        <v>76</v>
      </c>
    </row>
    <row r="73" spans="21:21" x14ac:dyDescent="0.25">
      <c r="U73" s="158">
        <v>77</v>
      </c>
    </row>
    <row r="74" spans="21:21" x14ac:dyDescent="0.25">
      <c r="U74" s="3">
        <v>78</v>
      </c>
    </row>
  </sheetData>
  <sheetProtection algorithmName="SHA-512" hashValue="TzOnaLHbX4hQE5TV4du4ibYa5rynqTBdBZbWFzPB/jnW7UKi+Il1u9g/KYOPuxP8i4Vp6ENSiNuoIP9i/cG6IQ==" saltValue="V9fVhJhNGakHPerDB+42Xw==" spinCount="100000" sheet="1" objects="1" scenarios="1" insertRows="0"/>
  <protectedRanges>
    <protectedRange sqref="E14:E16 H14:I16 E11:I12" name="Folha8"/>
  </protectedRanges>
  <mergeCells count="8">
    <mergeCell ref="C13:E13"/>
    <mergeCell ref="C10:E10"/>
    <mergeCell ref="F8:G8"/>
    <mergeCell ref="H7:L7"/>
    <mergeCell ref="C3:E3"/>
    <mergeCell ref="C4:L4"/>
    <mergeCell ref="C5:L5"/>
    <mergeCell ref="J8:K8"/>
  </mergeCells>
  <dataValidations count="1">
    <dataValidation type="decimal" allowBlank="1" showInputMessage="1" showErrorMessage="1" sqref="G11:G12">
      <formula1>F25</formula1>
      <formula2>G25</formula2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'Valores-Padrão'!$C$35</xm:f>
          </x14:formula1>
          <xm:sqref>E11:E12</xm:sqref>
        </x14:dataValidation>
        <x14:dataValidation type="list" allowBlank="1" showInputMessage="1" showErrorMessage="1">
          <x14:formula1>
            <xm:f>'Valores-Padrão'!$D$35:$D$38</xm:f>
          </x14:formula1>
          <xm:sqref>F11:F12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0"/>
  <dimension ref="B1:AD73"/>
  <sheetViews>
    <sheetView showGridLines="0" zoomScale="85" zoomScaleNormal="85" workbookViewId="0"/>
  </sheetViews>
  <sheetFormatPr defaultColWidth="9.140625" defaultRowHeight="15" x14ac:dyDescent="0.25"/>
  <cols>
    <col min="1" max="1" width="9.140625" style="337"/>
    <col min="2" max="2" width="6.7109375" style="337" customWidth="1"/>
    <col min="3" max="3" width="31.85546875" style="337" customWidth="1"/>
    <col min="4" max="4" width="17.85546875" style="337" customWidth="1"/>
    <col min="5" max="5" width="19.140625" style="337" customWidth="1"/>
    <col min="6" max="6" width="13.7109375" style="337" customWidth="1"/>
    <col min="7" max="7" width="17.42578125" style="337" customWidth="1"/>
    <col min="8" max="28" width="13.7109375" style="337" customWidth="1"/>
    <col min="29" max="29" width="16.85546875" style="337" customWidth="1"/>
    <col min="30" max="30" width="14" style="337" customWidth="1"/>
    <col min="31" max="16384" width="9.140625" style="337"/>
  </cols>
  <sheetData>
    <row r="1" spans="2:30" ht="15.75" thickBot="1" x14ac:dyDescent="0.3"/>
    <row r="2" spans="2:30" ht="20.25" customHeight="1" thickBot="1" x14ac:dyDescent="0.3">
      <c r="D2" s="668" t="s">
        <v>228</v>
      </c>
      <c r="E2" s="669"/>
      <c r="F2" s="669"/>
      <c r="G2" s="669"/>
      <c r="H2" s="669"/>
      <c r="I2" s="669"/>
      <c r="J2" s="669"/>
      <c r="K2" s="669"/>
      <c r="L2" s="669"/>
      <c r="M2" s="669"/>
      <c r="N2" s="669"/>
      <c r="O2" s="669"/>
      <c r="P2" s="669"/>
      <c r="Q2" s="669"/>
      <c r="R2" s="669"/>
      <c r="S2" s="669"/>
      <c r="T2" s="669"/>
      <c r="U2" s="669"/>
      <c r="V2" s="669"/>
      <c r="W2" s="669"/>
      <c r="X2" s="669"/>
      <c r="Y2" s="669"/>
      <c r="Z2" s="669"/>
      <c r="AA2" s="669"/>
      <c r="AB2" s="669"/>
      <c r="AC2" s="670"/>
    </row>
    <row r="3" spans="2:30" s="250" customFormat="1" ht="19.5" customHeight="1" thickBot="1" x14ac:dyDescent="0.3">
      <c r="C3" s="337"/>
      <c r="D3" s="668" t="s">
        <v>29</v>
      </c>
      <c r="E3" s="669"/>
      <c r="F3" s="669"/>
      <c r="G3" s="669"/>
      <c r="H3" s="669"/>
      <c r="I3" s="669"/>
      <c r="J3" s="669"/>
      <c r="K3" s="669"/>
      <c r="L3" s="669"/>
      <c r="M3" s="669"/>
      <c r="N3" s="669"/>
      <c r="O3" s="669"/>
      <c r="P3" s="669"/>
      <c r="Q3" s="669"/>
      <c r="R3" s="669"/>
      <c r="S3" s="669"/>
      <c r="T3" s="669"/>
      <c r="U3" s="669"/>
      <c r="V3" s="669"/>
      <c r="W3" s="669"/>
      <c r="X3" s="669"/>
      <c r="Y3" s="669"/>
      <c r="Z3" s="669"/>
      <c r="AA3" s="669"/>
      <c r="AB3" s="669"/>
      <c r="AC3" s="670"/>
    </row>
    <row r="4" spans="2:30" ht="15.75" thickBot="1" x14ac:dyDescent="0.3">
      <c r="B4" s="206"/>
      <c r="C4" s="338" t="s">
        <v>239</v>
      </c>
      <c r="D4" s="339">
        <v>1</v>
      </c>
      <c r="E4" s="339">
        <v>2</v>
      </c>
      <c r="F4" s="339">
        <v>3</v>
      </c>
      <c r="G4" s="339">
        <v>4</v>
      </c>
      <c r="H4" s="339">
        <v>5</v>
      </c>
      <c r="I4" s="339">
        <v>6</v>
      </c>
      <c r="J4" s="339">
        <v>7</v>
      </c>
      <c r="K4" s="339">
        <v>8</v>
      </c>
      <c r="L4" s="339">
        <v>9</v>
      </c>
      <c r="M4" s="339">
        <v>10</v>
      </c>
      <c r="N4" s="339">
        <v>11</v>
      </c>
      <c r="O4" s="339">
        <v>12</v>
      </c>
      <c r="P4" s="339">
        <v>13</v>
      </c>
      <c r="Q4" s="339">
        <v>14</v>
      </c>
      <c r="R4" s="339">
        <v>15</v>
      </c>
      <c r="S4" s="339">
        <v>16</v>
      </c>
      <c r="T4" s="339">
        <v>17</v>
      </c>
      <c r="U4" s="339">
        <v>18</v>
      </c>
      <c r="V4" s="339">
        <v>19</v>
      </c>
      <c r="W4" s="339">
        <v>20</v>
      </c>
      <c r="X4" s="339">
        <v>21</v>
      </c>
      <c r="Y4" s="339">
        <v>22</v>
      </c>
      <c r="Z4" s="339">
        <v>23</v>
      </c>
      <c r="AA4" s="339">
        <v>24</v>
      </c>
      <c r="AB4" s="339">
        <v>25</v>
      </c>
      <c r="AC4" s="339" t="s">
        <v>66</v>
      </c>
      <c r="AD4" s="656" t="s">
        <v>226</v>
      </c>
    </row>
    <row r="5" spans="2:30" s="347" customFormat="1" ht="15" customHeight="1" thickBot="1" x14ac:dyDescent="0.3">
      <c r="B5" s="340"/>
      <c r="C5" s="221"/>
      <c r="D5" s="341"/>
      <c r="E5" s="342"/>
      <c r="F5" s="342"/>
      <c r="G5" s="342"/>
      <c r="H5" s="342"/>
      <c r="I5" s="342"/>
      <c r="J5" s="342"/>
      <c r="K5" s="342"/>
      <c r="L5" s="343"/>
      <c r="M5" s="344"/>
      <c r="N5" s="341"/>
      <c r="O5" s="342"/>
      <c r="P5" s="342"/>
      <c r="Q5" s="342"/>
      <c r="R5" s="342"/>
      <c r="S5" s="342"/>
      <c r="T5" s="342"/>
      <c r="U5" s="342"/>
      <c r="V5" s="343"/>
      <c r="W5" s="344"/>
      <c r="X5" s="344"/>
      <c r="Y5" s="344"/>
      <c r="Z5" s="344"/>
      <c r="AA5" s="344"/>
      <c r="AB5" s="345"/>
      <c r="AC5" s="346"/>
      <c r="AD5" s="656"/>
    </row>
    <row r="6" spans="2:30" ht="15.75" thickBot="1" x14ac:dyDescent="0.3">
      <c r="B6" s="340"/>
      <c r="C6" s="348" t="s">
        <v>91</v>
      </c>
      <c r="D6" s="349">
        <f>'2. Medidas a).i)'!I39</f>
        <v>0</v>
      </c>
      <c r="E6" s="349">
        <f>'2. Medidas a).i)'!J39</f>
        <v>0</v>
      </c>
      <c r="F6" s="349">
        <f>'2. Medidas a).i)'!K39</f>
        <v>0</v>
      </c>
      <c r="G6" s="349">
        <f>'2. Medidas a).i)'!L39</f>
        <v>0</v>
      </c>
      <c r="H6" s="349">
        <f>'2. Medidas a).i)'!M39</f>
        <v>0</v>
      </c>
      <c r="I6" s="349">
        <f>'2. Medidas a).i)'!N39</f>
        <v>0</v>
      </c>
      <c r="J6" s="349">
        <f>'2. Medidas a).i)'!O39</f>
        <v>0</v>
      </c>
      <c r="K6" s="349">
        <f>'2. Medidas a).i)'!P39</f>
        <v>0</v>
      </c>
      <c r="L6" s="349">
        <f>'2. Medidas a).i)'!Q39</f>
        <v>0</v>
      </c>
      <c r="M6" s="349">
        <f>'2. Medidas a).i)'!R39</f>
        <v>0</v>
      </c>
      <c r="N6" s="349">
        <f>'2. Medidas a).i)'!S39</f>
        <v>0</v>
      </c>
      <c r="O6" s="349">
        <f>'2. Medidas a).i)'!T39</f>
        <v>0</v>
      </c>
      <c r="P6" s="349">
        <f>'2. Medidas a).i)'!U39</f>
        <v>0</v>
      </c>
      <c r="Q6" s="349">
        <f>'2. Medidas a).i)'!V39</f>
        <v>0</v>
      </c>
      <c r="R6" s="349">
        <f>'2. Medidas a).i)'!W39</f>
        <v>0</v>
      </c>
      <c r="S6" s="349">
        <f>'2. Medidas a).i)'!X39</f>
        <v>0</v>
      </c>
      <c r="T6" s="349">
        <f>'2. Medidas a).i)'!Y39</f>
        <v>0</v>
      </c>
      <c r="U6" s="349">
        <f>'2. Medidas a).i)'!Z39</f>
        <v>0</v>
      </c>
      <c r="V6" s="349">
        <f>'2. Medidas a).i)'!AA39</f>
        <v>0</v>
      </c>
      <c r="W6" s="349">
        <f>'2. Medidas a).i)'!AB39</f>
        <v>0</v>
      </c>
      <c r="X6" s="349">
        <f>'2. Medidas a).i)'!AC39</f>
        <v>0</v>
      </c>
      <c r="Y6" s="349">
        <f>'2. Medidas a).i)'!AD39</f>
        <v>0</v>
      </c>
      <c r="Z6" s="349">
        <f>'2. Medidas a).i)'!AE39</f>
        <v>0</v>
      </c>
      <c r="AA6" s="349">
        <f>'2. Medidas a).i)'!AF39</f>
        <v>0</v>
      </c>
      <c r="AB6" s="349">
        <f>'2. Medidas a).i)'!AG39</f>
        <v>0</v>
      </c>
      <c r="AC6" s="350">
        <f t="shared" ref="AC6:AC12" si="0">SUM(D6:AB6)</f>
        <v>0</v>
      </c>
      <c r="AD6" s="351">
        <f t="shared" ref="AD6:AD12" si="1">COUNTIF(D6:AB6,"&gt;0")</f>
        <v>0</v>
      </c>
    </row>
    <row r="7" spans="2:30" ht="15.75" thickBot="1" x14ac:dyDescent="0.3">
      <c r="B7" s="340"/>
      <c r="C7" s="348" t="s">
        <v>92</v>
      </c>
      <c r="D7" s="352">
        <f>'3. Medidas a).ii)'!I39</f>
        <v>0</v>
      </c>
      <c r="E7" s="352">
        <f>'3. Medidas a).ii)'!J39</f>
        <v>0</v>
      </c>
      <c r="F7" s="352">
        <f>'3. Medidas a).ii)'!K39</f>
        <v>0</v>
      </c>
      <c r="G7" s="352">
        <f>'3. Medidas a).ii)'!L39</f>
        <v>0</v>
      </c>
      <c r="H7" s="352">
        <f>'3. Medidas a).ii)'!M39</f>
        <v>0</v>
      </c>
      <c r="I7" s="352">
        <f>'3. Medidas a).ii)'!N39</f>
        <v>0</v>
      </c>
      <c r="J7" s="352">
        <f>'3. Medidas a).ii)'!O39</f>
        <v>0</v>
      </c>
      <c r="K7" s="352">
        <f>'3. Medidas a).ii)'!P39</f>
        <v>0</v>
      </c>
      <c r="L7" s="352">
        <f>'3. Medidas a).ii)'!Q39</f>
        <v>0</v>
      </c>
      <c r="M7" s="352">
        <f>'3. Medidas a).ii)'!R39</f>
        <v>0</v>
      </c>
      <c r="N7" s="352">
        <f>'3. Medidas a).ii)'!S39</f>
        <v>0</v>
      </c>
      <c r="O7" s="352">
        <f>'3. Medidas a).ii)'!T39</f>
        <v>0</v>
      </c>
      <c r="P7" s="352">
        <f>'3. Medidas a).ii)'!U39</f>
        <v>0</v>
      </c>
      <c r="Q7" s="352">
        <f>'3. Medidas a).ii)'!V39</f>
        <v>0</v>
      </c>
      <c r="R7" s="352">
        <f>'3. Medidas a).ii)'!W39</f>
        <v>0</v>
      </c>
      <c r="S7" s="352">
        <f>'3. Medidas a).ii)'!X39</f>
        <v>0</v>
      </c>
      <c r="T7" s="352">
        <f>'3. Medidas a).ii)'!Y39</f>
        <v>0</v>
      </c>
      <c r="U7" s="352">
        <f>'3. Medidas a).ii)'!Z39</f>
        <v>0</v>
      </c>
      <c r="V7" s="352">
        <f>'3. Medidas a).ii)'!AA39</f>
        <v>0</v>
      </c>
      <c r="W7" s="352">
        <f>'3. Medidas a).ii)'!AB39</f>
        <v>0</v>
      </c>
      <c r="X7" s="352">
        <f>'3. Medidas a).ii)'!AC39</f>
        <v>0</v>
      </c>
      <c r="Y7" s="352">
        <f>'3. Medidas a).ii)'!AD39</f>
        <v>0</v>
      </c>
      <c r="Z7" s="352">
        <f>'3. Medidas a).ii)'!AE39</f>
        <v>0</v>
      </c>
      <c r="AA7" s="352">
        <f>'3. Medidas a).ii)'!AF39</f>
        <v>0</v>
      </c>
      <c r="AB7" s="352">
        <f>'3. Medidas a).ii)'!AG39</f>
        <v>0</v>
      </c>
      <c r="AC7" s="350">
        <f t="shared" si="0"/>
        <v>0</v>
      </c>
      <c r="AD7" s="351">
        <f t="shared" si="1"/>
        <v>0</v>
      </c>
    </row>
    <row r="8" spans="2:30" ht="15.75" thickBot="1" x14ac:dyDescent="0.3">
      <c r="B8" s="340"/>
      <c r="C8" s="348" t="s">
        <v>93</v>
      </c>
      <c r="D8" s="349">
        <f>'4. Medidas a).iii)'!I39</f>
        <v>0</v>
      </c>
      <c r="E8" s="349">
        <f>'4. Medidas a).iii)'!J39</f>
        <v>0</v>
      </c>
      <c r="F8" s="349">
        <f>'4. Medidas a).iii)'!K39</f>
        <v>0</v>
      </c>
      <c r="G8" s="349">
        <f>'4. Medidas a).iii)'!L39</f>
        <v>0</v>
      </c>
      <c r="H8" s="349">
        <f>'4. Medidas a).iii)'!M39</f>
        <v>0</v>
      </c>
      <c r="I8" s="349">
        <f>'4. Medidas a).iii)'!N39</f>
        <v>0</v>
      </c>
      <c r="J8" s="349">
        <f>'4. Medidas a).iii)'!O39</f>
        <v>0</v>
      </c>
      <c r="K8" s="349">
        <f>'4. Medidas a).iii)'!P39</f>
        <v>0</v>
      </c>
      <c r="L8" s="349">
        <f>'4. Medidas a).iii)'!Q39</f>
        <v>0</v>
      </c>
      <c r="M8" s="349">
        <f>'4. Medidas a).iii)'!R39</f>
        <v>0</v>
      </c>
      <c r="N8" s="349">
        <f>'4. Medidas a).iii)'!S39</f>
        <v>0</v>
      </c>
      <c r="O8" s="349">
        <f>'4. Medidas a).iii)'!T39</f>
        <v>0</v>
      </c>
      <c r="P8" s="349">
        <f>'4. Medidas a).iii)'!U39</f>
        <v>0</v>
      </c>
      <c r="Q8" s="349">
        <f>'4. Medidas a).iii)'!V39</f>
        <v>0</v>
      </c>
      <c r="R8" s="349">
        <f>'4. Medidas a).iii)'!W39</f>
        <v>0</v>
      </c>
      <c r="S8" s="349">
        <f>'4. Medidas a).iii)'!X39</f>
        <v>0</v>
      </c>
      <c r="T8" s="349">
        <f>'4. Medidas a).iii)'!Y39</f>
        <v>0</v>
      </c>
      <c r="U8" s="349">
        <f>'4. Medidas a).iii)'!Z39</f>
        <v>0</v>
      </c>
      <c r="V8" s="349">
        <f>'4. Medidas a).iii)'!AA39</f>
        <v>0</v>
      </c>
      <c r="W8" s="349">
        <f>'4. Medidas a).iii)'!AB39</f>
        <v>0</v>
      </c>
      <c r="X8" s="349">
        <f>'4. Medidas a).iii)'!AC39</f>
        <v>0</v>
      </c>
      <c r="Y8" s="349">
        <f>'4. Medidas a).iii)'!AD39</f>
        <v>0</v>
      </c>
      <c r="Z8" s="349">
        <f>'4. Medidas a).iii)'!AE39</f>
        <v>0</v>
      </c>
      <c r="AA8" s="349">
        <f>'4. Medidas a).iii)'!AF39</f>
        <v>0</v>
      </c>
      <c r="AB8" s="349">
        <f>'4. Medidas a).iii)'!AG39</f>
        <v>0</v>
      </c>
      <c r="AC8" s="350">
        <f t="shared" si="0"/>
        <v>0</v>
      </c>
      <c r="AD8" s="351">
        <f t="shared" si="1"/>
        <v>0</v>
      </c>
    </row>
    <row r="9" spans="2:30" ht="15.75" thickBot="1" x14ac:dyDescent="0.3">
      <c r="B9" s="340"/>
      <c r="C9" s="348" t="s">
        <v>94</v>
      </c>
      <c r="D9" s="349">
        <f>'5. Medidas a).iv)'!I39</f>
        <v>0</v>
      </c>
      <c r="E9" s="349">
        <f>'5. Medidas a).iv)'!J39</f>
        <v>0</v>
      </c>
      <c r="F9" s="349">
        <f>'5. Medidas a).iv)'!K39</f>
        <v>0</v>
      </c>
      <c r="G9" s="349">
        <f>'5. Medidas a).iv)'!L39</f>
        <v>0</v>
      </c>
      <c r="H9" s="349">
        <f>'5. Medidas a).iv)'!M39</f>
        <v>0</v>
      </c>
      <c r="I9" s="349">
        <f>'5. Medidas a).iv)'!N39</f>
        <v>0</v>
      </c>
      <c r="J9" s="349">
        <f>'5. Medidas a).iv)'!O39</f>
        <v>0</v>
      </c>
      <c r="K9" s="349">
        <f>'5. Medidas a).iv)'!P39</f>
        <v>0</v>
      </c>
      <c r="L9" s="349">
        <f>'5. Medidas a).iv)'!Q39</f>
        <v>0</v>
      </c>
      <c r="M9" s="349">
        <f>'5. Medidas a).iv)'!R39</f>
        <v>0</v>
      </c>
      <c r="N9" s="349">
        <f>'5. Medidas a).iv)'!S39</f>
        <v>0</v>
      </c>
      <c r="O9" s="349">
        <f>'5. Medidas a).iv)'!T39</f>
        <v>0</v>
      </c>
      <c r="P9" s="349">
        <f>'5. Medidas a).iv)'!U39</f>
        <v>0</v>
      </c>
      <c r="Q9" s="349">
        <f>'5. Medidas a).iv)'!V39</f>
        <v>0</v>
      </c>
      <c r="R9" s="349">
        <f>'5. Medidas a).iv)'!W39</f>
        <v>0</v>
      </c>
      <c r="S9" s="349">
        <f>'5. Medidas a).iv)'!X39</f>
        <v>0</v>
      </c>
      <c r="T9" s="349">
        <f>'5. Medidas a).iv)'!Y39</f>
        <v>0</v>
      </c>
      <c r="U9" s="349">
        <f>'5. Medidas a).iv)'!Z39</f>
        <v>0</v>
      </c>
      <c r="V9" s="349">
        <f>'5. Medidas a).iv)'!AA39</f>
        <v>0</v>
      </c>
      <c r="W9" s="349">
        <f>'5. Medidas a).iv)'!AB39</f>
        <v>0</v>
      </c>
      <c r="X9" s="349">
        <f>'5. Medidas a).iv)'!AC39</f>
        <v>0</v>
      </c>
      <c r="Y9" s="349">
        <f>'5. Medidas a).iv)'!AD39</f>
        <v>0</v>
      </c>
      <c r="Z9" s="349">
        <f>'5. Medidas a).iv)'!AE39</f>
        <v>0</v>
      </c>
      <c r="AA9" s="349">
        <f>'5. Medidas a).iv)'!AF39</f>
        <v>0</v>
      </c>
      <c r="AB9" s="349">
        <f>'5. Medidas a).iv)'!AG39</f>
        <v>0</v>
      </c>
      <c r="AC9" s="350">
        <f t="shared" si="0"/>
        <v>0</v>
      </c>
      <c r="AD9" s="351">
        <f t="shared" si="1"/>
        <v>0</v>
      </c>
    </row>
    <row r="10" spans="2:30" ht="15.75" thickBot="1" x14ac:dyDescent="0.3">
      <c r="B10" s="340"/>
      <c r="C10" s="348" t="s">
        <v>95</v>
      </c>
      <c r="D10" s="349">
        <f>'6. Medidas a).v)'!I39</f>
        <v>0</v>
      </c>
      <c r="E10" s="349">
        <f>'6. Medidas a).v)'!J39</f>
        <v>0</v>
      </c>
      <c r="F10" s="349">
        <f>'6. Medidas a).v)'!K39</f>
        <v>0</v>
      </c>
      <c r="G10" s="349">
        <f>'6. Medidas a).v)'!L39</f>
        <v>0</v>
      </c>
      <c r="H10" s="349">
        <f>'6. Medidas a).v)'!M39</f>
        <v>0</v>
      </c>
      <c r="I10" s="349">
        <f>'6. Medidas a).v)'!N39</f>
        <v>0</v>
      </c>
      <c r="J10" s="349">
        <f>'6. Medidas a).v)'!O39</f>
        <v>0</v>
      </c>
      <c r="K10" s="349">
        <f>'6. Medidas a).v)'!P39</f>
        <v>0</v>
      </c>
      <c r="L10" s="349">
        <f>'6. Medidas a).v)'!Q39</f>
        <v>0</v>
      </c>
      <c r="M10" s="349">
        <f>'6. Medidas a).v)'!R39</f>
        <v>0</v>
      </c>
      <c r="N10" s="349">
        <f>'6. Medidas a).v)'!S39</f>
        <v>0</v>
      </c>
      <c r="O10" s="349">
        <f>'6. Medidas a).v)'!T39</f>
        <v>0</v>
      </c>
      <c r="P10" s="349">
        <f>'6. Medidas a).v)'!U39</f>
        <v>0</v>
      </c>
      <c r="Q10" s="349">
        <f>'6. Medidas a).v)'!V39</f>
        <v>0</v>
      </c>
      <c r="R10" s="349">
        <f>'6. Medidas a).v)'!W39</f>
        <v>0</v>
      </c>
      <c r="S10" s="349">
        <f>'6. Medidas a).v)'!X39</f>
        <v>0</v>
      </c>
      <c r="T10" s="349">
        <f>'6. Medidas a).v)'!Y39</f>
        <v>0</v>
      </c>
      <c r="U10" s="349">
        <f>'6. Medidas a).v)'!Z39</f>
        <v>0</v>
      </c>
      <c r="V10" s="349">
        <f>'6. Medidas a).v)'!AA39</f>
        <v>0</v>
      </c>
      <c r="W10" s="349">
        <f>'6. Medidas a).v)'!AB39</f>
        <v>0</v>
      </c>
      <c r="X10" s="349">
        <f>'6. Medidas a).v)'!AC39</f>
        <v>0</v>
      </c>
      <c r="Y10" s="349">
        <f>'6. Medidas a).v)'!AD39</f>
        <v>0</v>
      </c>
      <c r="Z10" s="349">
        <f>'6. Medidas a).v)'!AE39</f>
        <v>0</v>
      </c>
      <c r="AA10" s="349">
        <f>'6. Medidas a).v)'!AF39</f>
        <v>0</v>
      </c>
      <c r="AB10" s="349">
        <f>'6. Medidas a).v)'!AG39</f>
        <v>0</v>
      </c>
      <c r="AC10" s="350">
        <f t="shared" si="0"/>
        <v>0</v>
      </c>
      <c r="AD10" s="351">
        <f t="shared" si="1"/>
        <v>0</v>
      </c>
    </row>
    <row r="11" spans="2:30" ht="15.75" thickBot="1" x14ac:dyDescent="0.3">
      <c r="B11" s="340"/>
      <c r="C11" s="348" t="s">
        <v>185</v>
      </c>
      <c r="D11" s="217">
        <f>'7. Medidas b).i)'!I39</f>
        <v>0</v>
      </c>
      <c r="E11" s="217">
        <f>'7. Medidas b).i)'!J39</f>
        <v>0</v>
      </c>
      <c r="F11" s="217">
        <f>'7. Medidas b).i)'!K39</f>
        <v>0</v>
      </c>
      <c r="G11" s="217">
        <f>'7. Medidas b).i)'!L39</f>
        <v>0</v>
      </c>
      <c r="H11" s="217">
        <f>'7. Medidas b).i)'!M39</f>
        <v>0</v>
      </c>
      <c r="I11" s="217">
        <f>'7. Medidas b).i)'!N39</f>
        <v>0</v>
      </c>
      <c r="J11" s="217">
        <f>'7. Medidas b).i)'!O39</f>
        <v>0</v>
      </c>
      <c r="K11" s="217">
        <f>'7. Medidas b).i)'!P39</f>
        <v>0</v>
      </c>
      <c r="L11" s="217">
        <f>'7. Medidas b).i)'!Q39</f>
        <v>0</v>
      </c>
      <c r="M11" s="217">
        <f>'7. Medidas b).i)'!R39</f>
        <v>0</v>
      </c>
      <c r="N11" s="217">
        <f>'7. Medidas b).i)'!S39</f>
        <v>0</v>
      </c>
      <c r="O11" s="217">
        <f>'7. Medidas b).i)'!T39</f>
        <v>0</v>
      </c>
      <c r="P11" s="217">
        <f>'7. Medidas b).i)'!U39</f>
        <v>0</v>
      </c>
      <c r="Q11" s="217">
        <f>'7. Medidas b).i)'!V39</f>
        <v>0</v>
      </c>
      <c r="R11" s="217">
        <f>'7. Medidas b).i)'!W39</f>
        <v>0</v>
      </c>
      <c r="S11" s="217">
        <f>'7. Medidas b).i)'!X39</f>
        <v>0</v>
      </c>
      <c r="T11" s="217">
        <f>'7. Medidas b).i)'!Y39</f>
        <v>0</v>
      </c>
      <c r="U11" s="217">
        <f>'7. Medidas b).i)'!Z39</f>
        <v>0</v>
      </c>
      <c r="V11" s="217">
        <f>'7. Medidas b).i)'!AA39</f>
        <v>0</v>
      </c>
      <c r="W11" s="217">
        <f>'7. Medidas b).i)'!AB39</f>
        <v>0</v>
      </c>
      <c r="X11" s="217">
        <f>'7. Medidas b).i)'!AC39</f>
        <v>0</v>
      </c>
      <c r="Y11" s="217">
        <f>'7. Medidas b).i)'!AD39</f>
        <v>0</v>
      </c>
      <c r="Z11" s="217">
        <f>'7. Medidas b).i)'!AE39</f>
        <v>0</v>
      </c>
      <c r="AA11" s="217">
        <f>'7. Medidas b).i)'!AF39</f>
        <v>0</v>
      </c>
      <c r="AB11" s="217">
        <f>'7. Medidas b).i)'!AG39</f>
        <v>0</v>
      </c>
      <c r="AC11" s="353">
        <f t="shared" si="0"/>
        <v>0</v>
      </c>
      <c r="AD11" s="351">
        <f t="shared" si="1"/>
        <v>0</v>
      </c>
    </row>
    <row r="12" spans="2:30" ht="15.75" thickBot="1" x14ac:dyDescent="0.3">
      <c r="B12" s="340"/>
      <c r="C12" s="348" t="s">
        <v>186</v>
      </c>
      <c r="D12" s="217">
        <f>'7. Medidas b).ii)'!I39</f>
        <v>0</v>
      </c>
      <c r="E12" s="217">
        <f>'7. Medidas b).ii)'!J39</f>
        <v>0</v>
      </c>
      <c r="F12" s="217">
        <f>'7. Medidas b).ii)'!K39</f>
        <v>0</v>
      </c>
      <c r="G12" s="217">
        <f>'7. Medidas b).ii)'!L39</f>
        <v>0</v>
      </c>
      <c r="H12" s="217">
        <f>'7. Medidas b).ii)'!M39</f>
        <v>0</v>
      </c>
      <c r="I12" s="217">
        <f>'7. Medidas b).ii)'!N39</f>
        <v>0</v>
      </c>
      <c r="J12" s="217">
        <f>'7. Medidas b).ii)'!O39</f>
        <v>0</v>
      </c>
      <c r="K12" s="217">
        <f>'7. Medidas b).ii)'!P39</f>
        <v>0</v>
      </c>
      <c r="L12" s="217">
        <f>'7. Medidas b).ii)'!Q39</f>
        <v>0</v>
      </c>
      <c r="M12" s="217">
        <f>'7. Medidas b).ii)'!R39</f>
        <v>0</v>
      </c>
      <c r="N12" s="217">
        <f>'7. Medidas b).ii)'!S39</f>
        <v>0</v>
      </c>
      <c r="O12" s="217">
        <f>'7. Medidas b).ii)'!T39</f>
        <v>0</v>
      </c>
      <c r="P12" s="217">
        <f>'7. Medidas b).ii)'!U39</f>
        <v>0</v>
      </c>
      <c r="Q12" s="217">
        <f>'7. Medidas b).ii)'!V39</f>
        <v>0</v>
      </c>
      <c r="R12" s="217">
        <f>'7. Medidas b).ii)'!W39</f>
        <v>0</v>
      </c>
      <c r="S12" s="217">
        <f>'7. Medidas b).ii)'!X39</f>
        <v>0</v>
      </c>
      <c r="T12" s="217">
        <f>'7. Medidas b).ii)'!Y39</f>
        <v>0</v>
      </c>
      <c r="U12" s="217">
        <f>'7. Medidas b).ii)'!Z39</f>
        <v>0</v>
      </c>
      <c r="V12" s="217">
        <f>'7. Medidas b).ii)'!AA39</f>
        <v>0</v>
      </c>
      <c r="W12" s="217">
        <f>'7. Medidas b).ii)'!AB39</f>
        <v>0</v>
      </c>
      <c r="X12" s="217">
        <f>'7. Medidas b).ii)'!AC39</f>
        <v>0</v>
      </c>
      <c r="Y12" s="217">
        <f>'7. Medidas b).ii)'!AD39</f>
        <v>0</v>
      </c>
      <c r="Z12" s="217">
        <f>'7. Medidas b).ii)'!AE39</f>
        <v>0</v>
      </c>
      <c r="AA12" s="217">
        <f>'7. Medidas b).ii)'!AF39</f>
        <v>0</v>
      </c>
      <c r="AB12" s="217">
        <f>'7. Medidas b).ii)'!AG39</f>
        <v>0</v>
      </c>
      <c r="AC12" s="353">
        <f t="shared" si="0"/>
        <v>0</v>
      </c>
      <c r="AD12" s="351">
        <f t="shared" si="1"/>
        <v>0</v>
      </c>
    </row>
    <row r="13" spans="2:30" ht="15" customHeight="1" thickBot="1" x14ac:dyDescent="0.3">
      <c r="B13" s="340"/>
      <c r="C13" s="354" t="s">
        <v>270</v>
      </c>
      <c r="D13" s="355">
        <f>SUM(D6:D12)</f>
        <v>0</v>
      </c>
      <c r="E13" s="355">
        <f t="shared" ref="E13:AB13" si="2">SUM(E6:E12)</f>
        <v>0</v>
      </c>
      <c r="F13" s="355">
        <f t="shared" si="2"/>
        <v>0</v>
      </c>
      <c r="G13" s="355">
        <f t="shared" si="2"/>
        <v>0</v>
      </c>
      <c r="H13" s="355">
        <f t="shared" si="2"/>
        <v>0</v>
      </c>
      <c r="I13" s="355">
        <f t="shared" si="2"/>
        <v>0</v>
      </c>
      <c r="J13" s="355">
        <f t="shared" si="2"/>
        <v>0</v>
      </c>
      <c r="K13" s="355">
        <f t="shared" si="2"/>
        <v>0</v>
      </c>
      <c r="L13" s="355">
        <f t="shared" si="2"/>
        <v>0</v>
      </c>
      <c r="M13" s="355">
        <f t="shared" si="2"/>
        <v>0</v>
      </c>
      <c r="N13" s="355">
        <f t="shared" si="2"/>
        <v>0</v>
      </c>
      <c r="O13" s="355">
        <f t="shared" si="2"/>
        <v>0</v>
      </c>
      <c r="P13" s="355">
        <f t="shared" si="2"/>
        <v>0</v>
      </c>
      <c r="Q13" s="355">
        <f t="shared" si="2"/>
        <v>0</v>
      </c>
      <c r="R13" s="355">
        <f t="shared" si="2"/>
        <v>0</v>
      </c>
      <c r="S13" s="355">
        <f t="shared" si="2"/>
        <v>0</v>
      </c>
      <c r="T13" s="355">
        <f t="shared" si="2"/>
        <v>0</v>
      </c>
      <c r="U13" s="355">
        <f t="shared" si="2"/>
        <v>0</v>
      </c>
      <c r="V13" s="355">
        <f t="shared" si="2"/>
        <v>0</v>
      </c>
      <c r="W13" s="355">
        <f>SUM(W6:W12)</f>
        <v>0</v>
      </c>
      <c r="X13" s="355">
        <f t="shared" si="2"/>
        <v>0</v>
      </c>
      <c r="Y13" s="355">
        <f t="shared" si="2"/>
        <v>0</v>
      </c>
      <c r="Z13" s="355">
        <f t="shared" si="2"/>
        <v>0</v>
      </c>
      <c r="AA13" s="355">
        <f t="shared" si="2"/>
        <v>0</v>
      </c>
      <c r="AB13" s="355">
        <f t="shared" si="2"/>
        <v>0</v>
      </c>
      <c r="AC13" s="356">
        <f>SUM(D13:AB13)</f>
        <v>0</v>
      </c>
    </row>
    <row r="14" spans="2:30" s="360" customFormat="1" ht="15" customHeight="1" thickBot="1" x14ac:dyDescent="0.3">
      <c r="B14" s="357"/>
      <c r="C14" s="358" t="s">
        <v>98</v>
      </c>
      <c r="D14" s="359">
        <f>D13</f>
        <v>0</v>
      </c>
      <c r="E14" s="359">
        <f>E13+D14</f>
        <v>0</v>
      </c>
      <c r="F14" s="359">
        <f t="shared" ref="F14:AB14" si="3">F13+E14</f>
        <v>0</v>
      </c>
      <c r="G14" s="359">
        <f t="shared" si="3"/>
        <v>0</v>
      </c>
      <c r="H14" s="359">
        <f t="shared" si="3"/>
        <v>0</v>
      </c>
      <c r="I14" s="359">
        <f t="shared" si="3"/>
        <v>0</v>
      </c>
      <c r="J14" s="359">
        <f t="shared" si="3"/>
        <v>0</v>
      </c>
      <c r="K14" s="359">
        <f t="shared" si="3"/>
        <v>0</v>
      </c>
      <c r="L14" s="359">
        <f t="shared" si="3"/>
        <v>0</v>
      </c>
      <c r="M14" s="359">
        <f t="shared" si="3"/>
        <v>0</v>
      </c>
      <c r="N14" s="359">
        <f t="shared" si="3"/>
        <v>0</v>
      </c>
      <c r="O14" s="359">
        <f t="shared" si="3"/>
        <v>0</v>
      </c>
      <c r="P14" s="359">
        <f t="shared" si="3"/>
        <v>0</v>
      </c>
      <c r="Q14" s="359">
        <f t="shared" si="3"/>
        <v>0</v>
      </c>
      <c r="R14" s="359">
        <f t="shared" si="3"/>
        <v>0</v>
      </c>
      <c r="S14" s="359">
        <f t="shared" si="3"/>
        <v>0</v>
      </c>
      <c r="T14" s="359">
        <f t="shared" si="3"/>
        <v>0</v>
      </c>
      <c r="U14" s="359">
        <f t="shared" si="3"/>
        <v>0</v>
      </c>
      <c r="V14" s="359">
        <f t="shared" si="3"/>
        <v>0</v>
      </c>
      <c r="W14" s="359">
        <f t="shared" si="3"/>
        <v>0</v>
      </c>
      <c r="X14" s="359">
        <f t="shared" si="3"/>
        <v>0</v>
      </c>
      <c r="Y14" s="359">
        <f t="shared" si="3"/>
        <v>0</v>
      </c>
      <c r="Z14" s="359">
        <f t="shared" si="3"/>
        <v>0</v>
      </c>
      <c r="AA14" s="359">
        <f>AA13+Z14</f>
        <v>0</v>
      </c>
      <c r="AB14" s="359">
        <f t="shared" si="3"/>
        <v>0</v>
      </c>
      <c r="AC14" s="353"/>
    </row>
    <row r="15" spans="2:30" s="250" customFormat="1" ht="45.75" thickBot="1" x14ac:dyDescent="0.3">
      <c r="B15" s="9"/>
      <c r="C15" s="361" t="s">
        <v>229</v>
      </c>
      <c r="D15" s="362">
        <f>IF(D13=0,0,$D$66*0.7)</f>
        <v>0</v>
      </c>
      <c r="E15" s="362">
        <f>IF(E13=0,0,$D$66*0.7)</f>
        <v>0</v>
      </c>
      <c r="F15" s="362">
        <f t="shared" ref="F15:AB15" si="4">IF(F13=0,0,$D$66*0.7)</f>
        <v>0</v>
      </c>
      <c r="G15" s="362">
        <f t="shared" si="4"/>
        <v>0</v>
      </c>
      <c r="H15" s="362">
        <f t="shared" si="4"/>
        <v>0</v>
      </c>
      <c r="I15" s="362">
        <f t="shared" si="4"/>
        <v>0</v>
      </c>
      <c r="J15" s="362">
        <f t="shared" si="4"/>
        <v>0</v>
      </c>
      <c r="K15" s="362">
        <f t="shared" si="4"/>
        <v>0</v>
      </c>
      <c r="L15" s="362">
        <f t="shared" si="4"/>
        <v>0</v>
      </c>
      <c r="M15" s="362">
        <f t="shared" si="4"/>
        <v>0</v>
      </c>
      <c r="N15" s="362">
        <f t="shared" si="4"/>
        <v>0</v>
      </c>
      <c r="O15" s="362">
        <f t="shared" si="4"/>
        <v>0</v>
      </c>
      <c r="P15" s="362">
        <f t="shared" si="4"/>
        <v>0</v>
      </c>
      <c r="Q15" s="362">
        <f t="shared" si="4"/>
        <v>0</v>
      </c>
      <c r="R15" s="362">
        <f t="shared" si="4"/>
        <v>0</v>
      </c>
      <c r="S15" s="362">
        <f t="shared" si="4"/>
        <v>0</v>
      </c>
      <c r="T15" s="362">
        <f t="shared" si="4"/>
        <v>0</v>
      </c>
      <c r="U15" s="362">
        <f t="shared" si="4"/>
        <v>0</v>
      </c>
      <c r="V15" s="362">
        <f t="shared" si="4"/>
        <v>0</v>
      </c>
      <c r="W15" s="362">
        <f t="shared" si="4"/>
        <v>0</v>
      </c>
      <c r="X15" s="362">
        <f t="shared" si="4"/>
        <v>0</v>
      </c>
      <c r="Y15" s="362">
        <f t="shared" si="4"/>
        <v>0</v>
      </c>
      <c r="Z15" s="362">
        <f t="shared" si="4"/>
        <v>0</v>
      </c>
      <c r="AA15" s="362">
        <f t="shared" si="4"/>
        <v>0</v>
      </c>
      <c r="AB15" s="362">
        <f t="shared" si="4"/>
        <v>0</v>
      </c>
      <c r="AC15" s="363">
        <f>SUM(D15:AB15)</f>
        <v>0</v>
      </c>
    </row>
    <row r="16" spans="2:30" s="368" customFormat="1" ht="15" customHeight="1" thickBot="1" x14ac:dyDescent="0.3">
      <c r="B16" s="364"/>
      <c r="C16" s="365" t="s">
        <v>98</v>
      </c>
      <c r="D16" s="366">
        <f>D15</f>
        <v>0</v>
      </c>
      <c r="E16" s="366">
        <f>IF(E15="Não Elegível","Não Elegível",E15+D16)</f>
        <v>0</v>
      </c>
      <c r="F16" s="366">
        <f t="shared" ref="F16:AB16" si="5">IF(F15="Não Elegível","Não Elegível",F15+E16)</f>
        <v>0</v>
      </c>
      <c r="G16" s="366">
        <f t="shared" si="5"/>
        <v>0</v>
      </c>
      <c r="H16" s="366">
        <f t="shared" si="5"/>
        <v>0</v>
      </c>
      <c r="I16" s="366">
        <f t="shared" si="5"/>
        <v>0</v>
      </c>
      <c r="J16" s="366">
        <f t="shared" si="5"/>
        <v>0</v>
      </c>
      <c r="K16" s="366">
        <f t="shared" si="5"/>
        <v>0</v>
      </c>
      <c r="L16" s="366">
        <f t="shared" si="5"/>
        <v>0</v>
      </c>
      <c r="M16" s="366">
        <f t="shared" si="5"/>
        <v>0</v>
      </c>
      <c r="N16" s="366">
        <f t="shared" si="5"/>
        <v>0</v>
      </c>
      <c r="O16" s="366">
        <f t="shared" si="5"/>
        <v>0</v>
      </c>
      <c r="P16" s="366">
        <f t="shared" si="5"/>
        <v>0</v>
      </c>
      <c r="Q16" s="366">
        <f t="shared" si="5"/>
        <v>0</v>
      </c>
      <c r="R16" s="366">
        <f t="shared" si="5"/>
        <v>0</v>
      </c>
      <c r="S16" s="366">
        <f t="shared" si="5"/>
        <v>0</v>
      </c>
      <c r="T16" s="366">
        <f t="shared" si="5"/>
        <v>0</v>
      </c>
      <c r="U16" s="366">
        <f t="shared" si="5"/>
        <v>0</v>
      </c>
      <c r="V16" s="366">
        <f t="shared" si="5"/>
        <v>0</v>
      </c>
      <c r="W16" s="366">
        <f t="shared" si="5"/>
        <v>0</v>
      </c>
      <c r="X16" s="366">
        <f t="shared" si="5"/>
        <v>0</v>
      </c>
      <c r="Y16" s="366">
        <f t="shared" si="5"/>
        <v>0</v>
      </c>
      <c r="Z16" s="366">
        <f t="shared" si="5"/>
        <v>0</v>
      </c>
      <c r="AA16" s="366">
        <f t="shared" si="5"/>
        <v>0</v>
      </c>
      <c r="AB16" s="366">
        <f t="shared" si="5"/>
        <v>0</v>
      </c>
      <c r="AC16" s="367"/>
    </row>
    <row r="17" spans="2:29" ht="15" customHeight="1" thickBot="1" x14ac:dyDescent="0.3">
      <c r="B17" s="340"/>
      <c r="C17" s="221"/>
      <c r="D17" s="219">
        <f>IF(D16&gt;$G$58,1,0)</f>
        <v>0</v>
      </c>
      <c r="E17" s="219">
        <f t="shared" ref="E17:AB17" si="6">IF(E16&gt;$G$58,1,0)</f>
        <v>0</v>
      </c>
      <c r="F17" s="219">
        <f t="shared" si="6"/>
        <v>0</v>
      </c>
      <c r="G17" s="219">
        <f t="shared" si="6"/>
        <v>0</v>
      </c>
      <c r="H17" s="219">
        <f t="shared" si="6"/>
        <v>0</v>
      </c>
      <c r="I17" s="219">
        <f t="shared" si="6"/>
        <v>0</v>
      </c>
      <c r="J17" s="219">
        <f t="shared" si="6"/>
        <v>0</v>
      </c>
      <c r="K17" s="219">
        <f t="shared" si="6"/>
        <v>0</v>
      </c>
      <c r="L17" s="219">
        <f t="shared" si="6"/>
        <v>0</v>
      </c>
      <c r="M17" s="219">
        <f t="shared" si="6"/>
        <v>0</v>
      </c>
      <c r="N17" s="219">
        <f t="shared" si="6"/>
        <v>0</v>
      </c>
      <c r="O17" s="219">
        <f t="shared" si="6"/>
        <v>0</v>
      </c>
      <c r="P17" s="219">
        <f t="shared" si="6"/>
        <v>0</v>
      </c>
      <c r="Q17" s="219">
        <f t="shared" si="6"/>
        <v>0</v>
      </c>
      <c r="R17" s="219">
        <f t="shared" si="6"/>
        <v>0</v>
      </c>
      <c r="S17" s="219">
        <f t="shared" si="6"/>
        <v>0</v>
      </c>
      <c r="T17" s="219">
        <f t="shared" si="6"/>
        <v>0</v>
      </c>
      <c r="U17" s="219">
        <f t="shared" si="6"/>
        <v>0</v>
      </c>
      <c r="V17" s="219">
        <f t="shared" si="6"/>
        <v>0</v>
      </c>
      <c r="W17" s="219">
        <f t="shared" si="6"/>
        <v>0</v>
      </c>
      <c r="X17" s="219">
        <f t="shared" si="6"/>
        <v>0</v>
      </c>
      <c r="Y17" s="219">
        <f t="shared" si="6"/>
        <v>0</v>
      </c>
      <c r="Z17" s="219">
        <f t="shared" si="6"/>
        <v>0</v>
      </c>
      <c r="AA17" s="219">
        <f t="shared" si="6"/>
        <v>0</v>
      </c>
      <c r="AB17" s="219">
        <f t="shared" si="6"/>
        <v>0</v>
      </c>
      <c r="AC17" s="369"/>
    </row>
    <row r="18" spans="2:29" ht="19.5" customHeight="1" thickBot="1" x14ac:dyDescent="0.3">
      <c r="B18" s="340"/>
      <c r="C18" s="219"/>
      <c r="D18" s="668" t="s">
        <v>29</v>
      </c>
      <c r="E18" s="669"/>
      <c r="F18" s="669"/>
      <c r="G18" s="669"/>
      <c r="H18" s="669"/>
      <c r="I18" s="669"/>
      <c r="J18" s="669"/>
      <c r="K18" s="669"/>
      <c r="L18" s="669"/>
      <c r="M18" s="669"/>
      <c r="N18" s="669"/>
      <c r="O18" s="669"/>
      <c r="P18" s="669"/>
      <c r="Q18" s="669"/>
      <c r="R18" s="669"/>
      <c r="S18" s="669"/>
      <c r="T18" s="669"/>
      <c r="U18" s="669"/>
      <c r="V18" s="669"/>
      <c r="W18" s="669"/>
      <c r="X18" s="669"/>
      <c r="Y18" s="669"/>
      <c r="Z18" s="669"/>
      <c r="AA18" s="669"/>
      <c r="AB18" s="669"/>
      <c r="AC18" s="670"/>
    </row>
    <row r="19" spans="2:29" ht="15.75" thickBot="1" x14ac:dyDescent="0.3">
      <c r="B19" s="340"/>
      <c r="C19" s="338" t="s">
        <v>240</v>
      </c>
      <c r="D19" s="339">
        <v>1</v>
      </c>
      <c r="E19" s="339">
        <v>2</v>
      </c>
      <c r="F19" s="339">
        <v>3</v>
      </c>
      <c r="G19" s="339">
        <v>4</v>
      </c>
      <c r="H19" s="339">
        <v>5</v>
      </c>
      <c r="I19" s="339">
        <v>6</v>
      </c>
      <c r="J19" s="339">
        <v>7</v>
      </c>
      <c r="K19" s="339">
        <v>8</v>
      </c>
      <c r="L19" s="339">
        <v>9</v>
      </c>
      <c r="M19" s="339">
        <v>10</v>
      </c>
      <c r="N19" s="339">
        <v>11</v>
      </c>
      <c r="O19" s="339">
        <v>12</v>
      </c>
      <c r="P19" s="339">
        <v>13</v>
      </c>
      <c r="Q19" s="339">
        <v>14</v>
      </c>
      <c r="R19" s="339">
        <v>15</v>
      </c>
      <c r="S19" s="339">
        <v>16</v>
      </c>
      <c r="T19" s="339">
        <v>17</v>
      </c>
      <c r="U19" s="339">
        <v>18</v>
      </c>
      <c r="V19" s="339">
        <v>19</v>
      </c>
      <c r="W19" s="339">
        <v>20</v>
      </c>
      <c r="X19" s="339">
        <v>21</v>
      </c>
      <c r="Y19" s="339">
        <v>22</v>
      </c>
      <c r="Z19" s="339">
        <v>23</v>
      </c>
      <c r="AA19" s="339">
        <v>24</v>
      </c>
      <c r="AB19" s="339">
        <v>25</v>
      </c>
      <c r="AC19" s="370" t="s">
        <v>66</v>
      </c>
    </row>
    <row r="20" spans="2:29" s="347" customFormat="1" ht="15" customHeight="1" thickBot="1" x14ac:dyDescent="0.3">
      <c r="B20" s="340"/>
      <c r="C20" s="221"/>
      <c r="D20" s="341"/>
      <c r="E20" s="342"/>
      <c r="F20" s="342"/>
      <c r="G20" s="342"/>
      <c r="H20" s="342"/>
      <c r="I20" s="342"/>
      <c r="J20" s="342"/>
      <c r="K20" s="342"/>
      <c r="L20" s="343"/>
      <c r="M20" s="344"/>
      <c r="N20" s="341"/>
      <c r="O20" s="342"/>
      <c r="P20" s="342"/>
      <c r="Q20" s="342"/>
      <c r="R20" s="342"/>
      <c r="S20" s="342"/>
      <c r="T20" s="342"/>
      <c r="U20" s="342"/>
      <c r="V20" s="343"/>
      <c r="W20" s="344"/>
      <c r="X20" s="344"/>
      <c r="Y20" s="344"/>
      <c r="Z20" s="344"/>
      <c r="AA20" s="344"/>
      <c r="AB20" s="344"/>
      <c r="AC20" s="346"/>
    </row>
    <row r="21" spans="2:29" ht="15.75" thickBot="1" x14ac:dyDescent="0.3">
      <c r="B21" s="340"/>
      <c r="C21" s="348" t="s">
        <v>91</v>
      </c>
      <c r="D21" s="371">
        <f>'2. Medidas a).i)'!I52</f>
        <v>0</v>
      </c>
      <c r="E21" s="371">
        <f>'2. Medidas a).i)'!J52</f>
        <v>0</v>
      </c>
      <c r="F21" s="371">
        <f>'2. Medidas a).i)'!K52</f>
        <v>0</v>
      </c>
      <c r="G21" s="371">
        <f>'2. Medidas a).i)'!L52</f>
        <v>0</v>
      </c>
      <c r="H21" s="371">
        <f>'2. Medidas a).i)'!M52</f>
        <v>0</v>
      </c>
      <c r="I21" s="371">
        <f>'2. Medidas a).i)'!N52</f>
        <v>0</v>
      </c>
      <c r="J21" s="371">
        <f>'2. Medidas a).i)'!O52</f>
        <v>0</v>
      </c>
      <c r="K21" s="371">
        <f>'2. Medidas a).i)'!P52</f>
        <v>0</v>
      </c>
      <c r="L21" s="371">
        <f>'2. Medidas a).i)'!Q52</f>
        <v>0</v>
      </c>
      <c r="M21" s="371">
        <f>'2. Medidas a).i)'!R52</f>
        <v>0</v>
      </c>
      <c r="N21" s="371">
        <f>'2. Medidas a).i)'!S52</f>
        <v>0</v>
      </c>
      <c r="O21" s="371">
        <f>'2. Medidas a).i)'!T52</f>
        <v>0</v>
      </c>
      <c r="P21" s="371">
        <f>'2. Medidas a).i)'!U52</f>
        <v>0</v>
      </c>
      <c r="Q21" s="371">
        <f>'2. Medidas a).i)'!V52</f>
        <v>0</v>
      </c>
      <c r="R21" s="371">
        <f>'2. Medidas a).i)'!W52</f>
        <v>0</v>
      </c>
      <c r="S21" s="371">
        <f>'2. Medidas a).i)'!X52</f>
        <v>0</v>
      </c>
      <c r="T21" s="371">
        <f>'2. Medidas a).i)'!Y52</f>
        <v>0</v>
      </c>
      <c r="U21" s="371">
        <f>'2. Medidas a).i)'!Z52</f>
        <v>0</v>
      </c>
      <c r="V21" s="371">
        <f>'2. Medidas a).i)'!AA52</f>
        <v>0</v>
      </c>
      <c r="W21" s="371">
        <f>'2. Medidas a).i)'!AB52</f>
        <v>0</v>
      </c>
      <c r="X21" s="371">
        <f>'2. Medidas a).i)'!AC52</f>
        <v>0</v>
      </c>
      <c r="Y21" s="371">
        <f>'2. Medidas a).i)'!AD52</f>
        <v>0</v>
      </c>
      <c r="Z21" s="371">
        <f>'2. Medidas a).i)'!AE52</f>
        <v>0</v>
      </c>
      <c r="AA21" s="371">
        <f>'2. Medidas a).i)'!AF52</f>
        <v>0</v>
      </c>
      <c r="AB21" s="371">
        <f>'2. Medidas a).i)'!AG52</f>
        <v>0</v>
      </c>
      <c r="AC21" s="372">
        <f t="shared" ref="AC21:AC27" si="7">SUM(D21:AB21)</f>
        <v>0</v>
      </c>
    </row>
    <row r="22" spans="2:29" ht="15.75" thickBot="1" x14ac:dyDescent="0.3">
      <c r="B22" s="340"/>
      <c r="C22" s="348" t="s">
        <v>92</v>
      </c>
      <c r="D22" s="371">
        <f>'3. Medidas a).ii)'!I52</f>
        <v>0</v>
      </c>
      <c r="E22" s="371">
        <f>'3. Medidas a).ii)'!J52</f>
        <v>0</v>
      </c>
      <c r="F22" s="371">
        <f>'3. Medidas a).ii)'!K52</f>
        <v>0</v>
      </c>
      <c r="G22" s="371">
        <f>'3. Medidas a).ii)'!L52</f>
        <v>0</v>
      </c>
      <c r="H22" s="371">
        <f>'3. Medidas a).ii)'!M52</f>
        <v>0</v>
      </c>
      <c r="I22" s="371">
        <f>'3. Medidas a).ii)'!N52</f>
        <v>0</v>
      </c>
      <c r="J22" s="371">
        <f>'3. Medidas a).ii)'!O52</f>
        <v>0</v>
      </c>
      <c r="K22" s="371">
        <f>'3. Medidas a).ii)'!P52</f>
        <v>0</v>
      </c>
      <c r="L22" s="371">
        <f>'3. Medidas a).ii)'!Q52</f>
        <v>0</v>
      </c>
      <c r="M22" s="371">
        <f>'3. Medidas a).ii)'!R52</f>
        <v>0</v>
      </c>
      <c r="N22" s="371">
        <f>'3. Medidas a).ii)'!S52</f>
        <v>0</v>
      </c>
      <c r="O22" s="371">
        <f>'3. Medidas a).ii)'!T52</f>
        <v>0</v>
      </c>
      <c r="P22" s="371">
        <f>'3. Medidas a).ii)'!U52</f>
        <v>0</v>
      </c>
      <c r="Q22" s="371">
        <f>'3. Medidas a).ii)'!V52</f>
        <v>0</v>
      </c>
      <c r="R22" s="371">
        <f>'3. Medidas a).ii)'!W52</f>
        <v>0</v>
      </c>
      <c r="S22" s="371">
        <f>'3. Medidas a).ii)'!X52</f>
        <v>0</v>
      </c>
      <c r="T22" s="371">
        <f>'3. Medidas a).ii)'!Y52</f>
        <v>0</v>
      </c>
      <c r="U22" s="371">
        <f>'3. Medidas a).ii)'!Z52</f>
        <v>0</v>
      </c>
      <c r="V22" s="371">
        <f>'3. Medidas a).ii)'!AA52</f>
        <v>0</v>
      </c>
      <c r="W22" s="371">
        <f>'3. Medidas a).ii)'!AB52</f>
        <v>0</v>
      </c>
      <c r="X22" s="371">
        <f>'3. Medidas a).ii)'!AC52</f>
        <v>0</v>
      </c>
      <c r="Y22" s="371">
        <f>'3. Medidas a).ii)'!AD52</f>
        <v>0</v>
      </c>
      <c r="Z22" s="371">
        <f>'3. Medidas a).ii)'!AE52</f>
        <v>0</v>
      </c>
      <c r="AA22" s="371">
        <f>'3. Medidas a).ii)'!AF52</f>
        <v>0</v>
      </c>
      <c r="AB22" s="371">
        <f>'3. Medidas a).ii)'!AG52</f>
        <v>0</v>
      </c>
      <c r="AC22" s="372">
        <f t="shared" si="7"/>
        <v>0</v>
      </c>
    </row>
    <row r="23" spans="2:29" ht="15.75" thickBot="1" x14ac:dyDescent="0.3">
      <c r="B23" s="340"/>
      <c r="C23" s="348" t="s">
        <v>93</v>
      </c>
      <c r="D23" s="371">
        <f>'4. Medidas a).iii)'!I52</f>
        <v>0</v>
      </c>
      <c r="E23" s="371">
        <f>'4. Medidas a).iii)'!J52</f>
        <v>0</v>
      </c>
      <c r="F23" s="371">
        <f>'4. Medidas a).iii)'!K52</f>
        <v>0</v>
      </c>
      <c r="G23" s="371">
        <f>'4. Medidas a).iii)'!L52</f>
        <v>0</v>
      </c>
      <c r="H23" s="371">
        <f>'4. Medidas a).iii)'!M52</f>
        <v>0</v>
      </c>
      <c r="I23" s="371">
        <f>'4. Medidas a).iii)'!N52</f>
        <v>0</v>
      </c>
      <c r="J23" s="371">
        <f>'4. Medidas a).iii)'!O52</f>
        <v>0</v>
      </c>
      <c r="K23" s="371">
        <f>'4. Medidas a).iii)'!P52</f>
        <v>0</v>
      </c>
      <c r="L23" s="371">
        <f>'4. Medidas a).iii)'!Q52</f>
        <v>0</v>
      </c>
      <c r="M23" s="371">
        <f>'4. Medidas a).iii)'!R52</f>
        <v>0</v>
      </c>
      <c r="N23" s="371">
        <f>'4. Medidas a).iii)'!S52</f>
        <v>0</v>
      </c>
      <c r="O23" s="371">
        <f>'4. Medidas a).iii)'!T52</f>
        <v>0</v>
      </c>
      <c r="P23" s="371">
        <f>'4. Medidas a).iii)'!U52</f>
        <v>0</v>
      </c>
      <c r="Q23" s="371">
        <f>'4. Medidas a).iii)'!V52</f>
        <v>0</v>
      </c>
      <c r="R23" s="371">
        <f>'4. Medidas a).iii)'!W52</f>
        <v>0</v>
      </c>
      <c r="S23" s="371">
        <f>'4. Medidas a).iii)'!X52</f>
        <v>0</v>
      </c>
      <c r="T23" s="371">
        <f>'4. Medidas a).iii)'!Y52</f>
        <v>0</v>
      </c>
      <c r="U23" s="371">
        <f>'4. Medidas a).iii)'!Z52</f>
        <v>0</v>
      </c>
      <c r="V23" s="371">
        <f>'4. Medidas a).iii)'!AA52</f>
        <v>0</v>
      </c>
      <c r="W23" s="371">
        <f>'4. Medidas a).iii)'!AB52</f>
        <v>0</v>
      </c>
      <c r="X23" s="371">
        <f>'4. Medidas a).iii)'!AC52</f>
        <v>0</v>
      </c>
      <c r="Y23" s="371">
        <f>'4. Medidas a).iii)'!AD52</f>
        <v>0</v>
      </c>
      <c r="Z23" s="371">
        <f>'4. Medidas a).iii)'!AE52</f>
        <v>0</v>
      </c>
      <c r="AA23" s="371">
        <f>'4. Medidas a).iii)'!AF52</f>
        <v>0</v>
      </c>
      <c r="AB23" s="371">
        <f>'4. Medidas a).iii)'!AG52</f>
        <v>0</v>
      </c>
      <c r="AC23" s="372">
        <f t="shared" si="7"/>
        <v>0</v>
      </c>
    </row>
    <row r="24" spans="2:29" ht="15.75" thickBot="1" x14ac:dyDescent="0.3">
      <c r="B24" s="238"/>
      <c r="C24" s="348" t="s">
        <v>94</v>
      </c>
      <c r="D24" s="371">
        <f>'5. Medidas a).iv)'!I52</f>
        <v>0</v>
      </c>
      <c r="E24" s="371">
        <f>'5. Medidas a).iv)'!J52</f>
        <v>0</v>
      </c>
      <c r="F24" s="371">
        <f>'5. Medidas a).iv)'!K52</f>
        <v>0</v>
      </c>
      <c r="G24" s="371">
        <f>'5. Medidas a).iv)'!L52</f>
        <v>0</v>
      </c>
      <c r="H24" s="371">
        <f>'5. Medidas a).iv)'!M52</f>
        <v>0</v>
      </c>
      <c r="I24" s="371">
        <f>'5. Medidas a).iv)'!N52</f>
        <v>0</v>
      </c>
      <c r="J24" s="371">
        <f>'5. Medidas a).iv)'!O52</f>
        <v>0</v>
      </c>
      <c r="K24" s="371">
        <f>'5. Medidas a).iv)'!P52</f>
        <v>0</v>
      </c>
      <c r="L24" s="371">
        <f>'5. Medidas a).iv)'!Q52</f>
        <v>0</v>
      </c>
      <c r="M24" s="371">
        <f>'5. Medidas a).iv)'!R52</f>
        <v>0</v>
      </c>
      <c r="N24" s="371">
        <f>'5. Medidas a).iv)'!S52</f>
        <v>0</v>
      </c>
      <c r="O24" s="371">
        <f>'5. Medidas a).iv)'!T52</f>
        <v>0</v>
      </c>
      <c r="P24" s="371">
        <f>'5. Medidas a).iv)'!U52</f>
        <v>0</v>
      </c>
      <c r="Q24" s="371">
        <f>'5. Medidas a).iv)'!V52</f>
        <v>0</v>
      </c>
      <c r="R24" s="371">
        <f>'5. Medidas a).iv)'!W52</f>
        <v>0</v>
      </c>
      <c r="S24" s="371">
        <f>'5. Medidas a).iv)'!X52</f>
        <v>0</v>
      </c>
      <c r="T24" s="371">
        <f>'5. Medidas a).iv)'!Y52</f>
        <v>0</v>
      </c>
      <c r="U24" s="371">
        <f>'5. Medidas a).iv)'!Z52</f>
        <v>0</v>
      </c>
      <c r="V24" s="371">
        <f>'5. Medidas a).iv)'!AA52</f>
        <v>0</v>
      </c>
      <c r="W24" s="371">
        <f>'5. Medidas a).iv)'!AB52</f>
        <v>0</v>
      </c>
      <c r="X24" s="371">
        <f>'5. Medidas a).iv)'!AC52</f>
        <v>0</v>
      </c>
      <c r="Y24" s="371">
        <f>'5. Medidas a).iv)'!AD52</f>
        <v>0</v>
      </c>
      <c r="Z24" s="371">
        <f>'5. Medidas a).iv)'!AE52</f>
        <v>0</v>
      </c>
      <c r="AA24" s="371">
        <f>'5. Medidas a).iv)'!AF52</f>
        <v>0</v>
      </c>
      <c r="AB24" s="371">
        <f>'5. Medidas a).iv)'!AG52</f>
        <v>0</v>
      </c>
      <c r="AC24" s="372">
        <f t="shared" si="7"/>
        <v>0</v>
      </c>
    </row>
    <row r="25" spans="2:29" ht="15.75" thickBot="1" x14ac:dyDescent="0.3">
      <c r="B25" s="238"/>
      <c r="C25" s="348" t="s">
        <v>95</v>
      </c>
      <c r="D25" s="371">
        <f>'6. Medidas a).v)'!I52</f>
        <v>0</v>
      </c>
      <c r="E25" s="371">
        <f>'6. Medidas a).v)'!J52</f>
        <v>0</v>
      </c>
      <c r="F25" s="371">
        <f>'6. Medidas a).v)'!K52</f>
        <v>0</v>
      </c>
      <c r="G25" s="371">
        <f>'6. Medidas a).v)'!L52</f>
        <v>0</v>
      </c>
      <c r="H25" s="371">
        <f>'6. Medidas a).v)'!M52</f>
        <v>0</v>
      </c>
      <c r="I25" s="371">
        <f>'6. Medidas a).v)'!N52</f>
        <v>0</v>
      </c>
      <c r="J25" s="371">
        <f>'6. Medidas a).v)'!O52</f>
        <v>0</v>
      </c>
      <c r="K25" s="371">
        <f>'6. Medidas a).v)'!P52</f>
        <v>0</v>
      </c>
      <c r="L25" s="371">
        <f>'6. Medidas a).v)'!Q52</f>
        <v>0</v>
      </c>
      <c r="M25" s="371">
        <f>'6. Medidas a).v)'!R52</f>
        <v>0</v>
      </c>
      <c r="N25" s="371">
        <f>'6. Medidas a).v)'!S52</f>
        <v>0</v>
      </c>
      <c r="O25" s="371">
        <f>'6. Medidas a).v)'!T52</f>
        <v>0</v>
      </c>
      <c r="P25" s="371">
        <f>'6. Medidas a).v)'!U52</f>
        <v>0</v>
      </c>
      <c r="Q25" s="371">
        <f>'6. Medidas a).v)'!V52</f>
        <v>0</v>
      </c>
      <c r="R25" s="371">
        <f>'6. Medidas a).v)'!W52</f>
        <v>0</v>
      </c>
      <c r="S25" s="371">
        <f>'6. Medidas a).v)'!X52</f>
        <v>0</v>
      </c>
      <c r="T25" s="371">
        <f>'6. Medidas a).v)'!Y52</f>
        <v>0</v>
      </c>
      <c r="U25" s="371">
        <f>'6. Medidas a).v)'!Z52</f>
        <v>0</v>
      </c>
      <c r="V25" s="371">
        <f>'6. Medidas a).v)'!AA52</f>
        <v>0</v>
      </c>
      <c r="W25" s="371">
        <f>'6. Medidas a).v)'!AB52</f>
        <v>0</v>
      </c>
      <c r="X25" s="371">
        <f>'6. Medidas a).v)'!AC52</f>
        <v>0</v>
      </c>
      <c r="Y25" s="371">
        <f>'6. Medidas a).v)'!AD52</f>
        <v>0</v>
      </c>
      <c r="Z25" s="371">
        <f>'6. Medidas a).v)'!AE52</f>
        <v>0</v>
      </c>
      <c r="AA25" s="371">
        <f>'6. Medidas a).v)'!AF52</f>
        <v>0</v>
      </c>
      <c r="AB25" s="371">
        <f>'6. Medidas a).v)'!AG52</f>
        <v>0</v>
      </c>
      <c r="AC25" s="372">
        <f t="shared" si="7"/>
        <v>0</v>
      </c>
    </row>
    <row r="26" spans="2:29" ht="15.75" thickBot="1" x14ac:dyDescent="0.3">
      <c r="B26" s="238"/>
      <c r="C26" s="348" t="s">
        <v>185</v>
      </c>
      <c r="D26" s="371">
        <f>'7. Medidas b).i)'!I52</f>
        <v>0</v>
      </c>
      <c r="E26" s="371">
        <f>'7. Medidas b).i)'!J52</f>
        <v>0</v>
      </c>
      <c r="F26" s="371">
        <f>'7. Medidas b).i)'!K52</f>
        <v>0</v>
      </c>
      <c r="G26" s="371">
        <f>'7. Medidas b).i)'!L52</f>
        <v>0</v>
      </c>
      <c r="H26" s="371">
        <f>'7. Medidas b).i)'!M52</f>
        <v>0</v>
      </c>
      <c r="I26" s="371">
        <f>'7. Medidas b).i)'!N52</f>
        <v>0</v>
      </c>
      <c r="J26" s="371">
        <f>'7. Medidas b).i)'!O52</f>
        <v>0</v>
      </c>
      <c r="K26" s="371">
        <f>'7. Medidas b).i)'!P52</f>
        <v>0</v>
      </c>
      <c r="L26" s="371">
        <f>'7. Medidas b).i)'!Q52</f>
        <v>0</v>
      </c>
      <c r="M26" s="371">
        <f>'7. Medidas b).i)'!R52</f>
        <v>0</v>
      </c>
      <c r="N26" s="371">
        <f>'7. Medidas b).i)'!S52</f>
        <v>0</v>
      </c>
      <c r="O26" s="371">
        <f>'7. Medidas b).i)'!T52</f>
        <v>0</v>
      </c>
      <c r="P26" s="371">
        <f>'7. Medidas b).i)'!U52</f>
        <v>0</v>
      </c>
      <c r="Q26" s="371">
        <f>'7. Medidas b).i)'!V52</f>
        <v>0</v>
      </c>
      <c r="R26" s="371">
        <f>'7. Medidas b).i)'!W52</f>
        <v>0</v>
      </c>
      <c r="S26" s="371">
        <f>'7. Medidas b).i)'!X52</f>
        <v>0</v>
      </c>
      <c r="T26" s="371">
        <f>'7. Medidas b).i)'!Y52</f>
        <v>0</v>
      </c>
      <c r="U26" s="371">
        <f>'7. Medidas b).i)'!Z52</f>
        <v>0</v>
      </c>
      <c r="V26" s="371">
        <f>'7. Medidas b).i)'!AA52</f>
        <v>0</v>
      </c>
      <c r="W26" s="371">
        <f>'7. Medidas b).i)'!AB52</f>
        <v>0</v>
      </c>
      <c r="X26" s="371">
        <f>'7. Medidas b).i)'!AC52</f>
        <v>0</v>
      </c>
      <c r="Y26" s="371">
        <f>'7. Medidas b).i)'!AD52</f>
        <v>0</v>
      </c>
      <c r="Z26" s="371">
        <f>'7. Medidas b).i)'!AE52</f>
        <v>0</v>
      </c>
      <c r="AA26" s="371">
        <f>'7. Medidas b).i)'!AF52</f>
        <v>0</v>
      </c>
      <c r="AB26" s="371">
        <f>'7. Medidas b).i)'!AG52</f>
        <v>0</v>
      </c>
      <c r="AC26" s="372">
        <f t="shared" si="7"/>
        <v>0</v>
      </c>
    </row>
    <row r="27" spans="2:29" ht="15.75" thickBot="1" x14ac:dyDescent="0.3">
      <c r="B27" s="238"/>
      <c r="C27" s="348" t="s">
        <v>186</v>
      </c>
      <c r="D27" s="371">
        <f>'7. Medidas b).ii)'!I52</f>
        <v>0</v>
      </c>
      <c r="E27" s="371">
        <f>'7. Medidas b).ii)'!J52</f>
        <v>0</v>
      </c>
      <c r="F27" s="371">
        <f>'7. Medidas b).ii)'!K52</f>
        <v>0</v>
      </c>
      <c r="G27" s="371">
        <f>'7. Medidas b).ii)'!L52</f>
        <v>0</v>
      </c>
      <c r="H27" s="371">
        <f>'7. Medidas b).ii)'!M52</f>
        <v>0</v>
      </c>
      <c r="I27" s="371">
        <f>'7. Medidas b).ii)'!N52</f>
        <v>0</v>
      </c>
      <c r="J27" s="371">
        <f>'7. Medidas b).ii)'!O52</f>
        <v>0</v>
      </c>
      <c r="K27" s="371">
        <f>'7. Medidas b).ii)'!P52</f>
        <v>0</v>
      </c>
      <c r="L27" s="371">
        <f>'7. Medidas b).ii)'!Q52</f>
        <v>0</v>
      </c>
      <c r="M27" s="371">
        <f>'7. Medidas b).ii)'!R52</f>
        <v>0</v>
      </c>
      <c r="N27" s="371">
        <f>'7. Medidas b).ii)'!S52</f>
        <v>0</v>
      </c>
      <c r="O27" s="371">
        <f>'7. Medidas b).ii)'!T52</f>
        <v>0</v>
      </c>
      <c r="P27" s="371">
        <f>'7. Medidas b).ii)'!U52</f>
        <v>0</v>
      </c>
      <c r="Q27" s="371">
        <f>'7. Medidas b).ii)'!V52</f>
        <v>0</v>
      </c>
      <c r="R27" s="371">
        <f>'7. Medidas b).ii)'!W52</f>
        <v>0</v>
      </c>
      <c r="S27" s="371">
        <f>'7. Medidas b).ii)'!X52</f>
        <v>0</v>
      </c>
      <c r="T27" s="371">
        <f>'7. Medidas b).ii)'!Y52</f>
        <v>0</v>
      </c>
      <c r="U27" s="371">
        <f>'7. Medidas b).ii)'!Z52</f>
        <v>0</v>
      </c>
      <c r="V27" s="371">
        <f>'7. Medidas b).ii)'!AA52</f>
        <v>0</v>
      </c>
      <c r="W27" s="371">
        <f>'7. Medidas b).ii)'!AB52</f>
        <v>0</v>
      </c>
      <c r="X27" s="371">
        <f>'7. Medidas b).ii)'!AC52</f>
        <v>0</v>
      </c>
      <c r="Y27" s="371">
        <f>'7. Medidas b).ii)'!AD52</f>
        <v>0</v>
      </c>
      <c r="Z27" s="371">
        <f>'7. Medidas b).ii)'!AE52</f>
        <v>0</v>
      </c>
      <c r="AA27" s="371">
        <f>'7. Medidas b).ii)'!AF52</f>
        <v>0</v>
      </c>
      <c r="AB27" s="371">
        <f>'7. Medidas b).ii)'!AG52</f>
        <v>0</v>
      </c>
      <c r="AC27" s="372">
        <f t="shared" si="7"/>
        <v>0</v>
      </c>
    </row>
    <row r="28" spans="2:29" ht="15.75" thickBot="1" x14ac:dyDescent="0.3">
      <c r="B28" s="238"/>
      <c r="C28" s="354" t="s">
        <v>271</v>
      </c>
      <c r="D28" s="521">
        <f>SUM(D21:D27)</f>
        <v>0</v>
      </c>
      <c r="E28" s="521">
        <f t="shared" ref="E28:AB28" si="8">SUM(E21:E27)</f>
        <v>0</v>
      </c>
      <c r="F28" s="521">
        <f t="shared" si="8"/>
        <v>0</v>
      </c>
      <c r="G28" s="521">
        <f t="shared" si="8"/>
        <v>0</v>
      </c>
      <c r="H28" s="521">
        <f t="shared" si="8"/>
        <v>0</v>
      </c>
      <c r="I28" s="521">
        <f t="shared" si="8"/>
        <v>0</v>
      </c>
      <c r="J28" s="521">
        <f t="shared" si="8"/>
        <v>0</v>
      </c>
      <c r="K28" s="521">
        <f t="shared" si="8"/>
        <v>0</v>
      </c>
      <c r="L28" s="521">
        <f t="shared" si="8"/>
        <v>0</v>
      </c>
      <c r="M28" s="521">
        <f t="shared" si="8"/>
        <v>0</v>
      </c>
      <c r="N28" s="521">
        <f t="shared" si="8"/>
        <v>0</v>
      </c>
      <c r="O28" s="521">
        <f t="shared" si="8"/>
        <v>0</v>
      </c>
      <c r="P28" s="521">
        <f t="shared" si="8"/>
        <v>0</v>
      </c>
      <c r="Q28" s="521">
        <f t="shared" si="8"/>
        <v>0</v>
      </c>
      <c r="R28" s="521">
        <f t="shared" si="8"/>
        <v>0</v>
      </c>
      <c r="S28" s="521">
        <f t="shared" si="8"/>
        <v>0</v>
      </c>
      <c r="T28" s="521">
        <f t="shared" si="8"/>
        <v>0</v>
      </c>
      <c r="U28" s="521">
        <f t="shared" si="8"/>
        <v>0</v>
      </c>
      <c r="V28" s="521">
        <f t="shared" si="8"/>
        <v>0</v>
      </c>
      <c r="W28" s="521">
        <f t="shared" si="8"/>
        <v>0</v>
      </c>
      <c r="X28" s="521">
        <f t="shared" si="8"/>
        <v>0</v>
      </c>
      <c r="Y28" s="521">
        <f t="shared" si="8"/>
        <v>0</v>
      </c>
      <c r="Z28" s="521">
        <f t="shared" si="8"/>
        <v>0</v>
      </c>
      <c r="AA28" s="521">
        <f t="shared" si="8"/>
        <v>0</v>
      </c>
      <c r="AB28" s="521">
        <f t="shared" si="8"/>
        <v>0</v>
      </c>
      <c r="AC28" s="522">
        <f t="shared" ref="AC28" si="9">SUM(AC21:AC27)</f>
        <v>0</v>
      </c>
    </row>
    <row r="29" spans="2:29" ht="15.75" thickBot="1" x14ac:dyDescent="0.3">
      <c r="B29" s="240"/>
      <c r="C29" s="241"/>
      <c r="D29" s="241"/>
      <c r="E29" s="241"/>
      <c r="F29" s="241"/>
      <c r="G29" s="241"/>
      <c r="H29" s="241"/>
      <c r="I29" s="241"/>
      <c r="J29" s="241"/>
      <c r="K29" s="241"/>
      <c r="L29" s="241"/>
      <c r="M29" s="242"/>
      <c r="N29" s="243"/>
      <c r="O29" s="243"/>
      <c r="P29" s="243"/>
      <c r="Q29" s="243"/>
      <c r="R29" s="243"/>
      <c r="S29" s="243"/>
      <c r="T29" s="243"/>
      <c r="U29" s="243"/>
      <c r="V29" s="243"/>
      <c r="W29" s="243"/>
      <c r="X29" s="243"/>
      <c r="Y29" s="243"/>
      <c r="Z29" s="243"/>
      <c r="AA29" s="243"/>
      <c r="AB29" s="243"/>
      <c r="AC29" s="244"/>
    </row>
    <row r="30" spans="2:29" ht="8.25" customHeight="1" x14ac:dyDescent="0.25">
      <c r="B30" s="216"/>
      <c r="C30" s="216"/>
      <c r="D30" s="216"/>
      <c r="E30" s="216"/>
      <c r="F30" s="216"/>
    </row>
    <row r="31" spans="2:29" ht="53.25" customHeight="1" thickBot="1" x14ac:dyDescent="0.3">
      <c r="B31" s="216"/>
      <c r="C31" s="657" t="s">
        <v>35</v>
      </c>
      <c r="D31" s="657"/>
      <c r="E31" s="216"/>
      <c r="F31" s="216"/>
    </row>
    <row r="32" spans="2:29" ht="24.75" customHeight="1" x14ac:dyDescent="0.25">
      <c r="B32" s="491"/>
      <c r="C32" s="207"/>
      <c r="D32" s="207"/>
      <c r="E32" s="207"/>
      <c r="F32" s="207"/>
      <c r="G32" s="207"/>
      <c r="H32" s="492"/>
    </row>
    <row r="33" spans="2:14" ht="41.25" customHeight="1" x14ac:dyDescent="0.25">
      <c r="B33" s="493"/>
      <c r="C33" s="663" t="s">
        <v>324</v>
      </c>
      <c r="D33" s="663"/>
      <c r="E33" s="663"/>
      <c r="F33" s="663"/>
      <c r="G33" s="663"/>
      <c r="H33" s="494"/>
    </row>
    <row r="34" spans="2:14" ht="24.75" customHeight="1" thickBot="1" x14ac:dyDescent="0.3">
      <c r="B34" s="493"/>
      <c r="C34" s="216"/>
      <c r="D34" s="216"/>
      <c r="E34" s="216"/>
      <c r="F34" s="216"/>
      <c r="G34" s="216"/>
      <c r="H34" s="494"/>
    </row>
    <row r="35" spans="2:14" ht="31.5" customHeight="1" thickBot="1" x14ac:dyDescent="0.3">
      <c r="B35" s="493"/>
      <c r="C35" s="550" t="s">
        <v>349</v>
      </c>
      <c r="D35" s="373">
        <f>+'2. Medidas a).i)'!E22+'3. Medidas a).ii)'!E22+'4. Medidas a).iii)'!E22+'5. Medidas a).iv)'!E22+'6. Medidas a).v)'!E22+'7. Medidas b).i)'!E22+'7. Medidas b).ii)'!E22+'8. Medidas c)'!F18</f>
        <v>0</v>
      </c>
      <c r="E35" s="216"/>
      <c r="F35" s="216"/>
      <c r="G35" s="216"/>
      <c r="H35" s="494"/>
      <c r="I35" s="221"/>
    </row>
    <row r="36" spans="2:14" ht="8.25" customHeight="1" x14ac:dyDescent="0.25">
      <c r="B36" s="493"/>
      <c r="C36" s="216"/>
      <c r="D36" s="216"/>
      <c r="E36" s="216"/>
      <c r="F36" s="216"/>
      <c r="G36" s="216"/>
      <c r="H36" s="494"/>
      <c r="I36" s="221"/>
    </row>
    <row r="37" spans="2:14" ht="16.5" customHeight="1" thickBot="1" x14ac:dyDescent="0.3">
      <c r="B37" s="493"/>
      <c r="C37" s="216" t="s">
        <v>96</v>
      </c>
      <c r="D37" s="216"/>
      <c r="E37" s="216"/>
      <c r="F37" s="216"/>
      <c r="G37" s="216"/>
      <c r="H37" s="494"/>
      <c r="I37" s="221"/>
    </row>
    <row r="38" spans="2:14" x14ac:dyDescent="0.25">
      <c r="B38" s="493"/>
      <c r="C38" s="479" t="s">
        <v>91</v>
      </c>
      <c r="D38" s="374">
        <f>'2. Medidas a).i)'!E23</f>
        <v>0</v>
      </c>
      <c r="E38" s="216"/>
      <c r="F38" s="216"/>
      <c r="G38" s="216"/>
      <c r="H38" s="494"/>
      <c r="I38" s="221"/>
    </row>
    <row r="39" spans="2:14" x14ac:dyDescent="0.25">
      <c r="B39" s="493"/>
      <c r="C39" s="480" t="s">
        <v>92</v>
      </c>
      <c r="D39" s="375">
        <f>'3. Medidas a).ii)'!E23</f>
        <v>0</v>
      </c>
      <c r="E39" s="390"/>
      <c r="F39" s="216"/>
      <c r="G39" s="216"/>
      <c r="H39" s="494"/>
      <c r="I39" s="221"/>
    </row>
    <row r="40" spans="2:14" x14ac:dyDescent="0.25">
      <c r="B40" s="493"/>
      <c r="C40" s="480" t="s">
        <v>93</v>
      </c>
      <c r="D40" s="375">
        <f>'4. Medidas a).iii)'!E23</f>
        <v>0</v>
      </c>
      <c r="E40" s="216"/>
      <c r="F40" s="216"/>
      <c r="G40" s="216"/>
      <c r="H40" s="494"/>
      <c r="I40" s="221"/>
    </row>
    <row r="41" spans="2:14" x14ac:dyDescent="0.25">
      <c r="B41" s="493"/>
      <c r="C41" s="480" t="s">
        <v>94</v>
      </c>
      <c r="D41" s="375">
        <f>'5. Medidas a).iv)'!E23</f>
        <v>0</v>
      </c>
      <c r="E41" s="216"/>
      <c r="F41" s="216"/>
      <c r="G41" s="216"/>
      <c r="H41" s="494"/>
      <c r="I41" s="221"/>
    </row>
    <row r="42" spans="2:14" x14ac:dyDescent="0.25">
      <c r="B42" s="493"/>
      <c r="C42" s="480" t="s">
        <v>95</v>
      </c>
      <c r="D42" s="376">
        <f>'6. Medidas a).v)'!E23</f>
        <v>0</v>
      </c>
      <c r="E42" s="216"/>
      <c r="F42" s="216"/>
      <c r="G42" s="216"/>
      <c r="H42" s="494"/>
      <c r="I42" s="221"/>
    </row>
    <row r="43" spans="2:14" s="250" customFormat="1" x14ac:dyDescent="0.25">
      <c r="B43" s="254"/>
      <c r="C43" s="481" t="s">
        <v>185</v>
      </c>
      <c r="D43" s="377">
        <f>'7. Medidas b).i)'!E23</f>
        <v>0</v>
      </c>
      <c r="E43" s="253"/>
      <c r="F43" s="253"/>
      <c r="G43" s="253"/>
      <c r="H43" s="494"/>
      <c r="I43" s="221"/>
      <c r="J43" s="337"/>
      <c r="K43" s="337"/>
    </row>
    <row r="44" spans="2:14" s="250" customFormat="1" ht="15.75" thickBot="1" x14ac:dyDescent="0.3">
      <c r="B44" s="254"/>
      <c r="C44" s="482" t="s">
        <v>186</v>
      </c>
      <c r="D44" s="378">
        <f>'7. Medidas b).ii)'!E24</f>
        <v>0</v>
      </c>
      <c r="E44" s="253"/>
      <c r="F44" s="253"/>
      <c r="G44" s="253"/>
      <c r="H44" s="494"/>
      <c r="I44" s="221"/>
      <c r="J44" s="337"/>
      <c r="K44" s="337"/>
    </row>
    <row r="45" spans="2:14" s="250" customFormat="1" ht="19.5" customHeight="1" thickBot="1" x14ac:dyDescent="0.3">
      <c r="B45" s="254"/>
      <c r="C45" s="482" t="s">
        <v>97</v>
      </c>
      <c r="D45" s="379">
        <f>'8. Medidas c)'!F19</f>
        <v>0</v>
      </c>
      <c r="E45" s="253"/>
      <c r="F45" s="253"/>
      <c r="G45" s="253"/>
      <c r="H45" s="494"/>
      <c r="I45" s="221"/>
      <c r="J45" s="337"/>
      <c r="K45" s="337"/>
    </row>
    <row r="46" spans="2:14" s="250" customFormat="1" ht="35.25" customHeight="1" thickBot="1" x14ac:dyDescent="0.3">
      <c r="B46" s="254"/>
      <c r="C46" s="483" t="s">
        <v>223</v>
      </c>
      <c r="D46" s="373">
        <f>SUM(D38:D45)</f>
        <v>0</v>
      </c>
      <c r="E46" s="253"/>
      <c r="F46" s="253"/>
      <c r="G46" s="253"/>
      <c r="H46" s="494"/>
      <c r="I46" s="221"/>
      <c r="J46" s="337"/>
      <c r="K46" s="337"/>
    </row>
    <row r="47" spans="2:14" s="250" customFormat="1" ht="64.5" customHeight="1" thickBot="1" x14ac:dyDescent="0.3">
      <c r="B47" s="254"/>
      <c r="C47" s="380" t="s">
        <v>230</v>
      </c>
      <c r="D47" s="549">
        <v>0</v>
      </c>
      <c r="E47" s="664"/>
      <c r="F47" s="597"/>
      <c r="G47" s="597"/>
      <c r="H47" s="529"/>
      <c r="I47" s="221"/>
      <c r="J47" s="665" t="s">
        <v>343</v>
      </c>
      <c r="K47" s="666"/>
      <c r="L47" s="666"/>
      <c r="M47" s="666"/>
      <c r="N47" s="667"/>
    </row>
    <row r="48" spans="2:14" s="250" customFormat="1" ht="43.5" customHeight="1" thickBot="1" x14ac:dyDescent="0.3">
      <c r="B48" s="254"/>
      <c r="C48" s="478" t="s">
        <v>224</v>
      </c>
      <c r="D48" s="381">
        <f>ROUND(D46+D47,2)</f>
        <v>0</v>
      </c>
      <c r="E48" s="253"/>
      <c r="F48" s="253"/>
      <c r="G48" s="253"/>
      <c r="H48" s="494"/>
      <c r="I48" s="221"/>
      <c r="J48" s="337"/>
      <c r="K48" s="337"/>
    </row>
    <row r="49" spans="2:11" s="250" customFormat="1" ht="33.75" customHeight="1" thickBot="1" x14ac:dyDescent="0.3">
      <c r="B49" s="254"/>
      <c r="C49" s="216" t="s">
        <v>241</v>
      </c>
      <c r="D49" s="253"/>
      <c r="E49" s="253"/>
      <c r="F49" s="253"/>
      <c r="G49" s="253"/>
      <c r="H49" s="494"/>
      <c r="I49" s="221"/>
      <c r="J49" s="337"/>
      <c r="K49" s="337"/>
    </row>
    <row r="50" spans="2:11" s="250" customFormat="1" ht="86.25" customHeight="1" thickBot="1" x14ac:dyDescent="0.3">
      <c r="B50" s="254"/>
      <c r="C50" s="478" t="s">
        <v>227</v>
      </c>
      <c r="D50" s="513" t="str">
        <f>IF('VAL Global até 25 anos'!E8&gt;0,"Sim","Não")</f>
        <v>Não</v>
      </c>
      <c r="E50" s="253"/>
      <c r="F50" s="253"/>
      <c r="G50" s="253"/>
      <c r="H50" s="494"/>
      <c r="I50" s="221"/>
      <c r="J50" s="337"/>
      <c r="K50" s="337"/>
    </row>
    <row r="51" spans="2:11" s="250" customFormat="1" ht="18" customHeight="1" thickBot="1" x14ac:dyDescent="0.3">
      <c r="B51" s="495"/>
      <c r="C51" s="425"/>
      <c r="D51" s="425"/>
      <c r="E51" s="425"/>
      <c r="F51" s="425"/>
      <c r="G51" s="425"/>
      <c r="H51" s="244"/>
      <c r="I51" s="221"/>
      <c r="J51" s="337"/>
      <c r="K51" s="337"/>
    </row>
    <row r="52" spans="2:11" s="250" customFormat="1" ht="18" customHeight="1" x14ac:dyDescent="0.25">
      <c r="B52" s="496"/>
      <c r="C52" s="497"/>
      <c r="D52" s="497"/>
      <c r="E52" s="497"/>
      <c r="F52" s="497"/>
      <c r="G52" s="497"/>
      <c r="H52" s="492"/>
      <c r="I52" s="221"/>
      <c r="J52" s="337"/>
      <c r="K52" s="337"/>
    </row>
    <row r="53" spans="2:11" s="250" customFormat="1" ht="31.5" customHeight="1" x14ac:dyDescent="0.25">
      <c r="B53" s="254"/>
      <c r="C53" s="662" t="s">
        <v>323</v>
      </c>
      <c r="D53" s="662"/>
      <c r="E53" s="662"/>
      <c r="F53" s="662"/>
      <c r="G53" s="662"/>
      <c r="H53" s="494"/>
      <c r="I53" s="221"/>
      <c r="J53" s="337"/>
      <c r="K53" s="337"/>
    </row>
    <row r="54" spans="2:11" s="250" customFormat="1" ht="14.25" customHeight="1" thickBot="1" x14ac:dyDescent="0.3">
      <c r="B54" s="254"/>
      <c r="C54" s="216"/>
      <c r="D54" s="253"/>
      <c r="E54" s="253"/>
      <c r="F54" s="253"/>
      <c r="G54" s="253"/>
      <c r="H54" s="494"/>
      <c r="I54" s="221"/>
      <c r="J54" s="337"/>
      <c r="K54" s="337"/>
    </row>
    <row r="55" spans="2:11" s="250" customFormat="1" ht="69.75" customHeight="1" thickBot="1" x14ac:dyDescent="0.3">
      <c r="B55" s="254"/>
      <c r="C55" s="476" t="s">
        <v>347</v>
      </c>
      <c r="D55" s="510" t="str">
        <f>IF(D50="Não","-",IF('1. Identificação Ben. Oper.'!D36:H36&lt;15000000,5000000,15000000))</f>
        <v>-</v>
      </c>
      <c r="E55" s="253"/>
      <c r="F55" s="253"/>
      <c r="G55" s="253"/>
      <c r="H55" s="494"/>
      <c r="I55" s="221"/>
      <c r="J55" s="337"/>
      <c r="K55" s="337"/>
    </row>
    <row r="56" spans="2:11" s="250" customFormat="1" ht="25.5" customHeight="1" x14ac:dyDescent="0.25">
      <c r="B56" s="254"/>
      <c r="C56" s="253"/>
      <c r="D56" s="253"/>
      <c r="E56" s="253"/>
      <c r="F56" s="253"/>
      <c r="G56" s="253"/>
      <c r="H56" s="498"/>
      <c r="J56" s="337"/>
      <c r="K56" s="337"/>
    </row>
    <row r="57" spans="2:11" s="250" customFormat="1" ht="34.5" customHeight="1" thickBot="1" x14ac:dyDescent="0.3">
      <c r="B57" s="254"/>
      <c r="C57" s="661" t="s">
        <v>325</v>
      </c>
      <c r="D57" s="661"/>
      <c r="E57" s="660" t="s">
        <v>326</v>
      </c>
      <c r="F57" s="660"/>
      <c r="G57" s="660"/>
      <c r="H57" s="494"/>
      <c r="I57" s="221"/>
      <c r="J57" s="337"/>
      <c r="K57" s="337"/>
    </row>
    <row r="58" spans="2:11" s="250" customFormat="1" ht="34.5" customHeight="1" thickBot="1" x14ac:dyDescent="0.3">
      <c r="B58" s="254"/>
      <c r="C58" s="477" t="s">
        <v>327</v>
      </c>
      <c r="D58" s="510" t="str">
        <f>IF(D50="Não","-",ROUND((D48-D45)*0.95,2))</f>
        <v>-</v>
      </c>
      <c r="E58" s="658" t="s">
        <v>328</v>
      </c>
      <c r="F58" s="659"/>
      <c r="G58" s="514" t="str">
        <f>IF(D50="Não","-",IF(D60=0,0,D58*($G$60/$D$60)))</f>
        <v>-</v>
      </c>
      <c r="H58" s="494"/>
      <c r="I58" s="221"/>
      <c r="J58" s="337"/>
      <c r="K58" s="337"/>
    </row>
    <row r="59" spans="2:11" s="250" customFormat="1" ht="34.5" customHeight="1" thickBot="1" x14ac:dyDescent="0.3">
      <c r="B59" s="254"/>
      <c r="C59" s="477" t="s">
        <v>242</v>
      </c>
      <c r="D59" s="510" t="str">
        <f>IF(D50="Não","-",ROUND(D45*0.95,2))</f>
        <v>-</v>
      </c>
      <c r="E59" s="658" t="s">
        <v>242</v>
      </c>
      <c r="F59" s="659"/>
      <c r="G59" s="514" t="str">
        <f>IF(D50="Não","-",IF(D60=0,0,D59*($G$60/$D$60)))</f>
        <v>-</v>
      </c>
      <c r="H59" s="494"/>
      <c r="I59" s="221"/>
      <c r="J59" s="337"/>
      <c r="K59" s="337"/>
    </row>
    <row r="60" spans="2:11" s="250" customFormat="1" ht="34.5" customHeight="1" thickBot="1" x14ac:dyDescent="0.3">
      <c r="B60" s="254"/>
      <c r="C60" s="477" t="s">
        <v>346</v>
      </c>
      <c r="D60" s="510" t="str">
        <f>IF(D50="Não","-",D58+D59)</f>
        <v>-</v>
      </c>
      <c r="E60" s="658" t="s">
        <v>109</v>
      </c>
      <c r="F60" s="659"/>
      <c r="G60" s="514" t="str">
        <f>IF(D50="Não","-",IF(F55="Não",0,IF(D55=15000000,IF((D58+D59)&lt;15000000,D58+D59,15000000),IF((D58+D59)&lt;5000000,D58+D59,5000000))))</f>
        <v>-</v>
      </c>
      <c r="H60" s="499"/>
      <c r="I60" s="221"/>
      <c r="J60" s="337"/>
      <c r="K60" s="337"/>
    </row>
    <row r="61" spans="2:11" s="250" customFormat="1" ht="34.5" customHeight="1" thickBot="1" x14ac:dyDescent="0.3">
      <c r="B61" s="495"/>
      <c r="C61" s="500"/>
      <c r="D61" s="500"/>
      <c r="E61" s="500"/>
      <c r="F61" s="500"/>
      <c r="G61" s="500"/>
      <c r="H61" s="501"/>
      <c r="I61" s="484"/>
      <c r="J61" s="484"/>
      <c r="K61" s="337"/>
    </row>
    <row r="62" spans="2:11" s="250" customFormat="1" ht="34.5" customHeight="1" x14ac:dyDescent="0.25">
      <c r="B62" s="496"/>
      <c r="C62" s="502"/>
      <c r="D62" s="502"/>
      <c r="E62" s="502"/>
      <c r="F62" s="502"/>
      <c r="G62" s="502"/>
      <c r="H62" s="503"/>
      <c r="I62" s="484"/>
      <c r="J62" s="484"/>
      <c r="K62" s="337"/>
    </row>
    <row r="63" spans="2:11" s="250" customFormat="1" ht="34.5" customHeight="1" x14ac:dyDescent="0.25">
      <c r="B63" s="254"/>
      <c r="C63" s="676" t="s">
        <v>329</v>
      </c>
      <c r="D63" s="676"/>
      <c r="E63" s="676"/>
      <c r="F63" s="676"/>
      <c r="G63" s="676"/>
      <c r="H63" s="504"/>
      <c r="I63" s="484"/>
      <c r="J63" s="484"/>
      <c r="K63" s="337"/>
    </row>
    <row r="64" spans="2:11" s="250" customFormat="1" ht="43.5" customHeight="1" thickBot="1" x14ac:dyDescent="0.3">
      <c r="B64" s="254"/>
      <c r="C64" s="673" t="s">
        <v>233</v>
      </c>
      <c r="D64" s="673"/>
      <c r="E64" s="673" t="s">
        <v>234</v>
      </c>
      <c r="F64" s="673"/>
      <c r="G64" s="673"/>
      <c r="H64" s="494"/>
      <c r="I64" s="221"/>
      <c r="J64" s="337"/>
      <c r="K64" s="337"/>
    </row>
    <row r="65" spans="2:15" s="250" customFormat="1" ht="51.75" customHeight="1" thickBot="1" x14ac:dyDescent="0.3">
      <c r="B65" s="254"/>
      <c r="C65" s="478" t="s">
        <v>231</v>
      </c>
      <c r="D65" s="383" t="str">
        <f>IF(D50="Não","-",IF(MAX(AD6:AD12)&gt;25,25,MAX(AD6:AD12)))</f>
        <v>-</v>
      </c>
      <c r="E65" s="681" t="s">
        <v>359</v>
      </c>
      <c r="F65" s="682"/>
      <c r="G65" s="485" t="str">
        <f>IF(D50="Não","-",IF(ROUND(G58/(D66*0.7),0)&gt;35,35,(ROUND(G58/(D66*0.7),0))))</f>
        <v>-</v>
      </c>
      <c r="H65" s="494"/>
      <c r="I65" s="221"/>
      <c r="J65" s="337"/>
      <c r="K65" s="337"/>
    </row>
    <row r="66" spans="2:15" s="250" customFormat="1" ht="53.25" customHeight="1" thickBot="1" x14ac:dyDescent="0.3">
      <c r="B66" s="254"/>
      <c r="C66" s="478" t="s">
        <v>232</v>
      </c>
      <c r="D66" s="511">
        <f>IF(AC13=0,0,ROUND(AC13/D65,2))</f>
        <v>0</v>
      </c>
      <c r="E66" s="674" t="s">
        <v>360</v>
      </c>
      <c r="F66" s="675"/>
      <c r="G66" s="508">
        <f>IF(D50="Não",0,IF(ROUND(G58/G65,2)&lt;ROUND(D66*0.7,2),ROUND(D66*0.7,2),(ROUND(G58/G65,2))))</f>
        <v>0</v>
      </c>
      <c r="H66" s="494"/>
      <c r="I66" s="221"/>
      <c r="J66" s="337"/>
      <c r="K66" s="337"/>
    </row>
    <row r="67" spans="2:15" ht="38.25" customHeight="1" thickBot="1" x14ac:dyDescent="0.3">
      <c r="B67" s="493"/>
      <c r="C67" s="216" t="str">
        <f>IF(G66&gt;D66,"Não elegivel; para o periodo máximo de reembolso de 35 anos, o somatorio das poupanças médias anuais não permite reembolsar o valor do apoio a conceder ","")</f>
        <v/>
      </c>
      <c r="D67" s="216"/>
      <c r="E67" s="216"/>
      <c r="F67" s="216"/>
      <c r="G67" s="216"/>
      <c r="H67" s="505"/>
      <c r="I67" s="384"/>
      <c r="J67" s="384"/>
      <c r="K67" s="384"/>
      <c r="L67" s="385"/>
      <c r="M67" s="386"/>
      <c r="N67" s="387"/>
      <c r="O67" s="387"/>
    </row>
    <row r="68" spans="2:15" ht="40.5" customHeight="1" thickBot="1" x14ac:dyDescent="0.3">
      <c r="B68" s="493"/>
      <c r="C68" s="671" t="s">
        <v>238</v>
      </c>
      <c r="D68" s="672"/>
      <c r="E68" s="677" t="s">
        <v>235</v>
      </c>
      <c r="F68" s="678"/>
      <c r="G68" s="392" t="str">
        <f>IF(D50="Não","-",ROUND(G66/2,2))</f>
        <v>-</v>
      </c>
      <c r="H68" s="494"/>
      <c r="I68" s="515"/>
      <c r="J68" s="391"/>
      <c r="K68" s="391"/>
      <c r="L68" s="389"/>
      <c r="M68" s="387"/>
      <c r="N68" s="387"/>
      <c r="O68" s="387"/>
    </row>
    <row r="69" spans="2:15" ht="40.5" customHeight="1" thickBot="1" x14ac:dyDescent="0.3">
      <c r="B69" s="493"/>
      <c r="C69" s="382" t="s">
        <v>237</v>
      </c>
      <c r="D69" s="388" t="str">
        <f>IF(D50="Não","-",G65*2)</f>
        <v>-</v>
      </c>
      <c r="E69" s="677" t="s">
        <v>236</v>
      </c>
      <c r="F69" s="678"/>
      <c r="G69" s="392" t="str">
        <f>IF(D50="Não","-",G58-(G68*(D69-1)))</f>
        <v>-</v>
      </c>
      <c r="H69" s="494"/>
      <c r="I69" s="391"/>
      <c r="J69" s="391"/>
      <c r="K69" s="391"/>
      <c r="L69" s="389"/>
      <c r="M69" s="387"/>
      <c r="N69" s="387"/>
      <c r="O69" s="387"/>
    </row>
    <row r="70" spans="2:15" ht="30" customHeight="1" thickBot="1" x14ac:dyDescent="0.3">
      <c r="B70" s="493"/>
      <c r="C70" s="216"/>
      <c r="D70" s="216"/>
      <c r="E70" s="679" t="s">
        <v>342</v>
      </c>
      <c r="F70" s="680"/>
      <c r="G70" s="512" t="str">
        <f>IF(D50="Não","-",G66/D66)</f>
        <v>-</v>
      </c>
      <c r="H70" s="494"/>
      <c r="I70" s="391"/>
      <c r="J70" s="391"/>
      <c r="K70" s="391"/>
      <c r="L70" s="389"/>
      <c r="M70" s="387"/>
      <c r="N70" s="387"/>
      <c r="O70" s="387"/>
    </row>
    <row r="71" spans="2:15" ht="30" customHeight="1" thickBot="1" x14ac:dyDescent="0.3">
      <c r="B71" s="506"/>
      <c r="C71" s="243"/>
      <c r="D71" s="243"/>
      <c r="E71" s="507"/>
      <c r="F71" s="243"/>
      <c r="G71" s="243"/>
      <c r="H71" s="244"/>
      <c r="I71" s="391"/>
      <c r="J71" s="391"/>
      <c r="K71" s="391"/>
      <c r="L71" s="389"/>
      <c r="M71" s="387"/>
      <c r="N71" s="387"/>
      <c r="O71" s="387"/>
    </row>
    <row r="72" spans="2:15" ht="23.25" customHeight="1" x14ac:dyDescent="0.25">
      <c r="B72" s="216"/>
      <c r="E72" s="216"/>
      <c r="F72" s="216"/>
      <c r="I72" s="393"/>
      <c r="J72" s="393"/>
      <c r="K72" s="393"/>
      <c r="L72" s="390"/>
      <c r="M72" s="216"/>
      <c r="N72" s="216"/>
      <c r="O72" s="216"/>
    </row>
    <row r="73" spans="2:15" x14ac:dyDescent="0.25">
      <c r="B73" s="216"/>
      <c r="C73" s="475"/>
      <c r="D73" s="216"/>
      <c r="E73" s="216"/>
      <c r="F73" s="216"/>
    </row>
  </sheetData>
  <sheetProtection algorithmName="SHA-512" hashValue="mHzz/E50iRmRpE9ZSuVwDwZfV7sx9ffItn8GLtgbHYAM6nmhsyxCa48tLhLBX8XbVEL7ZypTuYsnjw9zVkP/8Q==" saltValue="C7gFiyHm39suEbLay8vNtw==" spinCount="100000" sheet="1" objects="1" scenarios="1" insertRows="0"/>
  <mergeCells count="23">
    <mergeCell ref="E69:F69"/>
    <mergeCell ref="E70:F70"/>
    <mergeCell ref="E65:F65"/>
    <mergeCell ref="E64:G64"/>
    <mergeCell ref="E68:F68"/>
    <mergeCell ref="D2:AC2"/>
    <mergeCell ref="D3:AC3"/>
    <mergeCell ref="D18:AC18"/>
    <mergeCell ref="C68:D68"/>
    <mergeCell ref="C64:D64"/>
    <mergeCell ref="E66:F66"/>
    <mergeCell ref="C63:G63"/>
    <mergeCell ref="AD4:AD5"/>
    <mergeCell ref="C31:D31"/>
    <mergeCell ref="E58:F58"/>
    <mergeCell ref="E59:F59"/>
    <mergeCell ref="E60:F60"/>
    <mergeCell ref="E57:G57"/>
    <mergeCell ref="C57:D57"/>
    <mergeCell ref="C53:G53"/>
    <mergeCell ref="C33:G33"/>
    <mergeCell ref="E47:G47"/>
    <mergeCell ref="J47:N47"/>
  </mergeCells>
  <conditionalFormatting sqref="AC15 E13:AB13 D14:AB15">
    <cfRule type="cellIs" dxfId="4" priority="7" operator="equal">
      <formula>0</formula>
    </cfRule>
  </conditionalFormatting>
  <conditionalFormatting sqref="D16:AB16">
    <cfRule type="cellIs" dxfId="3" priority="5" operator="equal">
      <formula>0</formula>
    </cfRule>
  </conditionalFormatting>
  <conditionalFormatting sqref="AC13">
    <cfRule type="cellIs" dxfId="2" priority="4" operator="equal">
      <formula>0</formula>
    </cfRule>
  </conditionalFormatting>
  <conditionalFormatting sqref="D13">
    <cfRule type="cellIs" dxfId="1" priority="2" operator="equal">
      <formula>0</formula>
    </cfRule>
  </conditionalFormatting>
  <conditionalFormatting sqref="D17:AB17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1"/>
  <dimension ref="B1:BL42"/>
  <sheetViews>
    <sheetView showGridLines="0" workbookViewId="0"/>
  </sheetViews>
  <sheetFormatPr defaultColWidth="9.140625" defaultRowHeight="12" x14ac:dyDescent="0.25"/>
  <cols>
    <col min="1" max="1" width="9.140625" style="394"/>
    <col min="2" max="2" width="3.42578125" style="394" customWidth="1"/>
    <col min="3" max="3" width="15.7109375" style="394" customWidth="1"/>
    <col min="4" max="4" width="18.5703125" style="394" customWidth="1"/>
    <col min="5" max="5" width="24.140625" style="394" customWidth="1"/>
    <col min="6" max="6" width="15.85546875" style="394" customWidth="1"/>
    <col min="7" max="7" width="31.140625" style="394" bestFit="1" customWidth="1"/>
    <col min="8" max="8" width="11.42578125" style="394" customWidth="1"/>
    <col min="9" max="9" width="12.5703125" style="394" bestFit="1" customWidth="1"/>
    <col min="10" max="10" width="12.85546875" style="394" bestFit="1" customWidth="1"/>
    <col min="11" max="11" width="7.5703125" style="394" bestFit="1" customWidth="1"/>
    <col min="12" max="12" width="5.28515625" style="394" bestFit="1" customWidth="1"/>
    <col min="13" max="13" width="3.140625" style="394" customWidth="1"/>
    <col min="14" max="14" width="9.140625" style="394"/>
    <col min="15" max="15" width="13.140625" style="394" bestFit="1" customWidth="1"/>
    <col min="16" max="16384" width="9.140625" style="394"/>
  </cols>
  <sheetData>
    <row r="1" spans="2:64" ht="12.75" thickBot="1" x14ac:dyDescent="0.3"/>
    <row r="2" spans="2:64" x14ac:dyDescent="0.25">
      <c r="B2" s="395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7"/>
    </row>
    <row r="3" spans="2:64" ht="27" customHeight="1" x14ac:dyDescent="0.25">
      <c r="B3" s="398"/>
      <c r="C3" s="686" t="s">
        <v>99</v>
      </c>
      <c r="D3" s="686"/>
      <c r="E3" s="399"/>
      <c r="F3" s="399"/>
      <c r="G3" s="399"/>
      <c r="H3" s="399"/>
      <c r="I3" s="399"/>
      <c r="J3" s="399"/>
      <c r="K3" s="400"/>
      <c r="L3" s="400"/>
      <c r="M3" s="401"/>
      <c r="O3" s="402"/>
      <c r="P3" s="402"/>
      <c r="Q3" s="402"/>
      <c r="R3" s="402"/>
      <c r="S3" s="402"/>
      <c r="T3" s="402"/>
      <c r="U3" s="402"/>
      <c r="V3" s="402"/>
      <c r="W3" s="402"/>
      <c r="X3" s="402"/>
      <c r="Y3" s="402"/>
      <c r="Z3" s="402"/>
      <c r="AA3" s="402"/>
      <c r="AB3" s="402"/>
      <c r="AC3" s="402"/>
      <c r="AD3" s="402"/>
      <c r="AE3" s="402"/>
      <c r="AF3" s="402"/>
      <c r="AG3" s="402"/>
      <c r="AH3" s="402"/>
      <c r="AI3" s="402"/>
      <c r="AJ3" s="402"/>
      <c r="AK3" s="402"/>
      <c r="AL3" s="402"/>
      <c r="AM3" s="402"/>
      <c r="AN3" s="402"/>
      <c r="AO3" s="402"/>
      <c r="AP3" s="402"/>
      <c r="AQ3" s="402"/>
      <c r="AR3" s="402"/>
      <c r="AS3" s="402"/>
      <c r="AT3" s="402"/>
      <c r="AU3" s="402"/>
      <c r="AV3" s="402"/>
      <c r="AW3" s="402"/>
      <c r="AX3" s="402"/>
      <c r="AY3" s="402"/>
      <c r="AZ3" s="402"/>
      <c r="BA3" s="402"/>
      <c r="BB3" s="402"/>
      <c r="BC3" s="402"/>
      <c r="BD3" s="402"/>
      <c r="BE3" s="402"/>
      <c r="BF3" s="402"/>
      <c r="BG3" s="402"/>
      <c r="BH3" s="402"/>
      <c r="BI3" s="402"/>
      <c r="BJ3" s="402"/>
      <c r="BK3" s="402"/>
      <c r="BL3" s="402"/>
    </row>
    <row r="4" spans="2:64" ht="15" customHeight="1" thickBot="1" x14ac:dyDescent="0.3">
      <c r="B4" s="398"/>
      <c r="C4" s="400"/>
      <c r="D4" s="400"/>
      <c r="E4" s="399"/>
      <c r="F4" s="399"/>
      <c r="G4" s="399"/>
      <c r="H4" s="399"/>
      <c r="I4" s="399"/>
      <c r="J4" s="399"/>
      <c r="K4" s="400"/>
      <c r="L4" s="400"/>
      <c r="M4" s="401"/>
    </row>
    <row r="5" spans="2:64" ht="15" customHeight="1" x14ac:dyDescent="0.2">
      <c r="B5" s="398"/>
      <c r="C5" s="687" t="s">
        <v>348</v>
      </c>
      <c r="D5" s="688"/>
      <c r="E5" s="530">
        <f>'Poupanças Totais'!D35-'8. Medidas c)'!F18</f>
        <v>0</v>
      </c>
      <c r="F5" s="403"/>
      <c r="G5" s="399"/>
      <c r="H5" s="399"/>
      <c r="I5" s="399"/>
      <c r="J5" s="399"/>
      <c r="K5" s="400"/>
      <c r="L5" s="400"/>
      <c r="M5" s="401"/>
    </row>
    <row r="6" spans="2:64" ht="32.25" customHeight="1" x14ac:dyDescent="0.2">
      <c r="B6" s="398"/>
      <c r="C6" s="689" t="s">
        <v>243</v>
      </c>
      <c r="D6" s="690"/>
      <c r="E6" s="531">
        <f>+SUMPRODUCT('2. Medidas a).i)'!AC10:AC20,'2. Medidas a).i)'!AD10:AD20)+SUMPRODUCT('3. Medidas a).ii)'!AC10:AC20,'3. Medidas a).ii)'!AD10:AD20)+SUMPRODUCT('4. Medidas a).iii)'!AD10:AD20,'4. Medidas a).iii)'!AE10:AE20)+SUMPRODUCT('5. Medidas a).iv)'!AC10:AC20,'5. Medidas a).iv)'!AD10:AD20)+SUMPRODUCT('6. Medidas a).v)'!AC10:AC19,'6. Medidas a).v)'!AD10:AD19)++'7. Medidas b).i)'!AD21+SUMPRODUCT('7. Medidas b).ii)'!AC10:AC20,'7. Medidas b).ii)'!AD10:AD20)</f>
        <v>0</v>
      </c>
      <c r="F6" s="403"/>
      <c r="G6" s="399"/>
      <c r="H6" s="399"/>
      <c r="I6" s="399"/>
      <c r="J6" s="399"/>
      <c r="K6" s="400"/>
      <c r="L6" s="400"/>
      <c r="M6" s="401"/>
    </row>
    <row r="7" spans="2:64" ht="15" customHeight="1" x14ac:dyDescent="0.2">
      <c r="B7" s="398"/>
      <c r="C7" s="691" t="s">
        <v>101</v>
      </c>
      <c r="D7" s="692"/>
      <c r="E7" s="532">
        <v>0.04</v>
      </c>
      <c r="F7" s="399"/>
      <c r="G7" s="399"/>
      <c r="H7" s="399"/>
      <c r="I7" s="399"/>
      <c r="J7" s="399"/>
      <c r="K7" s="400"/>
      <c r="L7" s="400"/>
      <c r="M7" s="401"/>
    </row>
    <row r="8" spans="2:64" ht="15" customHeight="1" x14ac:dyDescent="0.2">
      <c r="B8" s="398"/>
      <c r="C8" s="691" t="s">
        <v>30</v>
      </c>
      <c r="D8" s="692"/>
      <c r="E8" s="533">
        <f>SUM(I16:I41)</f>
        <v>0</v>
      </c>
      <c r="F8" s="404" t="str">
        <f>IF(E5=0,"",IF(E8&gt;0,"Projeto Elegivel","Projeto Não Elegivel!"))</f>
        <v/>
      </c>
      <c r="G8" s="399"/>
      <c r="H8" s="399"/>
      <c r="I8" s="399"/>
      <c r="J8" s="399"/>
      <c r="K8" s="400"/>
      <c r="L8" s="400"/>
      <c r="M8" s="401"/>
    </row>
    <row r="9" spans="2:64" ht="15" customHeight="1" thickBot="1" x14ac:dyDescent="0.25">
      <c r="B9" s="398"/>
      <c r="C9" s="693" t="s">
        <v>20</v>
      </c>
      <c r="D9" s="694"/>
      <c r="E9" s="534">
        <f>IF(E5=0,0,LARGE(K16:K41,1))</f>
        <v>0</v>
      </c>
      <c r="F9" s="399"/>
      <c r="G9" s="399"/>
      <c r="H9" s="399"/>
      <c r="I9" s="399"/>
      <c r="J9" s="399"/>
      <c r="K9" s="400"/>
      <c r="L9" s="400"/>
      <c r="M9" s="401"/>
    </row>
    <row r="10" spans="2:64" ht="15" customHeight="1" x14ac:dyDescent="0.25">
      <c r="B10" s="398"/>
      <c r="C10" s="400"/>
      <c r="D10" s="405"/>
      <c r="E10" s="399"/>
      <c r="F10" s="399"/>
      <c r="G10" s="399"/>
      <c r="H10" s="399"/>
      <c r="I10" s="399"/>
      <c r="J10" s="399"/>
      <c r="K10" s="406"/>
      <c r="L10" s="400"/>
      <c r="M10" s="401"/>
    </row>
    <row r="11" spans="2:64" ht="15" customHeight="1" x14ac:dyDescent="0.25">
      <c r="B11" s="398"/>
      <c r="E11" s="399"/>
      <c r="F11" s="407"/>
      <c r="G11" s="407"/>
      <c r="H11" s="407"/>
      <c r="I11" s="407"/>
      <c r="J11" s="407"/>
      <c r="K11" s="400"/>
      <c r="L11" s="400"/>
      <c r="M11" s="401"/>
    </row>
    <row r="12" spans="2:64" ht="15" customHeight="1" x14ac:dyDescent="0.2">
      <c r="B12" s="398"/>
      <c r="C12" s="400"/>
      <c r="D12" s="408"/>
      <c r="E12" s="399"/>
      <c r="F12" s="407"/>
      <c r="G12" s="399"/>
      <c r="H12" s="403"/>
      <c r="I12" s="409"/>
      <c r="J12" s="400"/>
      <c r="K12" s="406"/>
      <c r="L12" s="400"/>
      <c r="M12" s="401"/>
    </row>
    <row r="13" spans="2:64" ht="15" customHeight="1" thickBot="1" x14ac:dyDescent="0.3">
      <c r="B13" s="398"/>
      <c r="C13" s="400"/>
      <c r="D13" s="400"/>
      <c r="E13" s="400"/>
      <c r="F13" s="400"/>
      <c r="G13" s="400"/>
      <c r="H13" s="400"/>
      <c r="I13" s="400"/>
      <c r="J13" s="400"/>
      <c r="K13" s="400"/>
      <c r="L13" s="400"/>
      <c r="M13" s="401"/>
    </row>
    <row r="14" spans="2:64" ht="12.75" thickBot="1" x14ac:dyDescent="0.3">
      <c r="B14" s="398"/>
      <c r="C14" s="683" t="s">
        <v>21</v>
      </c>
      <c r="D14" s="684"/>
      <c r="E14" s="684"/>
      <c r="F14" s="684"/>
      <c r="G14" s="684"/>
      <c r="H14" s="684"/>
      <c r="I14" s="684"/>
      <c r="J14" s="684"/>
      <c r="K14" s="684"/>
      <c r="L14" s="685"/>
      <c r="M14" s="401"/>
    </row>
    <row r="15" spans="2:64" s="416" customFormat="1" ht="66.75" customHeight="1" thickBot="1" x14ac:dyDescent="0.3">
      <c r="B15" s="410"/>
      <c r="C15" s="411" t="s">
        <v>22</v>
      </c>
      <c r="D15" s="412" t="s">
        <v>335</v>
      </c>
      <c r="E15" s="413" t="s">
        <v>100</v>
      </c>
      <c r="F15" s="413" t="s">
        <v>23</v>
      </c>
      <c r="G15" s="413" t="s">
        <v>24</v>
      </c>
      <c r="H15" s="413" t="s">
        <v>25</v>
      </c>
      <c r="I15" s="413" t="s">
        <v>26</v>
      </c>
      <c r="J15" s="413" t="s">
        <v>27</v>
      </c>
      <c r="K15" s="413" t="s">
        <v>20</v>
      </c>
      <c r="L15" s="414" t="s">
        <v>22</v>
      </c>
      <c r="M15" s="415"/>
    </row>
    <row r="16" spans="2:64" ht="15" customHeight="1" x14ac:dyDescent="0.25">
      <c r="B16" s="398"/>
      <c r="C16" s="417">
        <v>0</v>
      </c>
      <c r="D16" s="542">
        <f>E5</f>
        <v>0</v>
      </c>
      <c r="E16" s="535">
        <v>0</v>
      </c>
      <c r="F16" s="535">
        <f>0-D16</f>
        <v>0</v>
      </c>
      <c r="G16" s="536">
        <f>F16</f>
        <v>0</v>
      </c>
      <c r="H16" s="537" t="s">
        <v>28</v>
      </c>
      <c r="I16" s="536">
        <f>F16</f>
        <v>0</v>
      </c>
      <c r="J16" s="536">
        <f>I16</f>
        <v>0</v>
      </c>
      <c r="K16" s="538" t="s">
        <v>245</v>
      </c>
      <c r="L16" s="417">
        <f t="shared" ref="L16:L39" si="0">+C16</f>
        <v>0</v>
      </c>
      <c r="M16" s="401"/>
    </row>
    <row r="17" spans="2:13" ht="15" customHeight="1" x14ac:dyDescent="0.25">
      <c r="B17" s="398"/>
      <c r="C17" s="419">
        <v>1</v>
      </c>
      <c r="D17" s="418"/>
      <c r="E17" s="535">
        <f>'Poupanças Totais'!D13</f>
        <v>0</v>
      </c>
      <c r="F17" s="535">
        <f>E17-D17</f>
        <v>0</v>
      </c>
      <c r="G17" s="539">
        <f>IF(F17=0,0,F17+G16)</f>
        <v>0</v>
      </c>
      <c r="H17" s="540">
        <f t="shared" ref="H17:H41" si="1">(1+$E$7)^(-C17)</f>
        <v>0.96153846153846145</v>
      </c>
      <c r="I17" s="539">
        <f>F17*H17</f>
        <v>0</v>
      </c>
      <c r="J17" s="539">
        <f>IF(I17=0,0,I17+J16)</f>
        <v>0</v>
      </c>
      <c r="K17" s="541" t="str">
        <f>IF(J17=0,"",IRR($F$16:F17))</f>
        <v/>
      </c>
      <c r="L17" s="419">
        <f t="shared" si="0"/>
        <v>1</v>
      </c>
      <c r="M17" s="401"/>
    </row>
    <row r="18" spans="2:13" ht="15" customHeight="1" x14ac:dyDescent="0.25">
      <c r="B18" s="398"/>
      <c r="C18" s="419">
        <v>2</v>
      </c>
      <c r="D18" s="418"/>
      <c r="E18" s="535">
        <f>'Poupanças Totais'!E13</f>
        <v>0</v>
      </c>
      <c r="F18" s="535">
        <f>E18-D18</f>
        <v>0</v>
      </c>
      <c r="G18" s="539">
        <f t="shared" ref="G18:G31" si="2">IF(F18=0,0,F18+G17)</f>
        <v>0</v>
      </c>
      <c r="H18" s="540">
        <f t="shared" si="1"/>
        <v>0.92455621301775137</v>
      </c>
      <c r="I18" s="539">
        <f t="shared" ref="I18:I31" si="3">F18*H18</f>
        <v>0</v>
      </c>
      <c r="J18" s="539">
        <f t="shared" ref="J18:J31" si="4">IF(I18=0,0,I18+J17)</f>
        <v>0</v>
      </c>
      <c r="K18" s="541" t="str">
        <f>IF(J18=0,"",IRR($F$16:F18))</f>
        <v/>
      </c>
      <c r="L18" s="419">
        <f t="shared" si="0"/>
        <v>2</v>
      </c>
      <c r="M18" s="401"/>
    </row>
    <row r="19" spans="2:13" ht="15" customHeight="1" x14ac:dyDescent="0.25">
      <c r="B19" s="398"/>
      <c r="C19" s="419">
        <v>3</v>
      </c>
      <c r="D19" s="418"/>
      <c r="E19" s="535">
        <f>'Poupanças Totais'!F13</f>
        <v>0</v>
      </c>
      <c r="F19" s="535">
        <f t="shared" ref="F19:F41" si="5">E19-D19</f>
        <v>0</v>
      </c>
      <c r="G19" s="539">
        <f t="shared" si="2"/>
        <v>0</v>
      </c>
      <c r="H19" s="540">
        <f t="shared" si="1"/>
        <v>0.88899635867091487</v>
      </c>
      <c r="I19" s="539">
        <f>F19*H19</f>
        <v>0</v>
      </c>
      <c r="J19" s="539">
        <f t="shared" si="4"/>
        <v>0</v>
      </c>
      <c r="K19" s="541" t="str">
        <f>IF(J19=0,"",IRR($F$16:F19))</f>
        <v/>
      </c>
      <c r="L19" s="419">
        <f t="shared" si="0"/>
        <v>3</v>
      </c>
      <c r="M19" s="401"/>
    </row>
    <row r="20" spans="2:13" ht="15" customHeight="1" x14ac:dyDescent="0.25">
      <c r="B20" s="398"/>
      <c r="C20" s="419">
        <v>4</v>
      </c>
      <c r="D20" s="418"/>
      <c r="E20" s="535">
        <f>'Poupanças Totais'!G13</f>
        <v>0</v>
      </c>
      <c r="F20" s="535">
        <f t="shared" si="5"/>
        <v>0</v>
      </c>
      <c r="G20" s="539">
        <f t="shared" si="2"/>
        <v>0</v>
      </c>
      <c r="H20" s="540">
        <f t="shared" si="1"/>
        <v>0.85480419102972571</v>
      </c>
      <c r="I20" s="539">
        <f t="shared" si="3"/>
        <v>0</v>
      </c>
      <c r="J20" s="539">
        <f t="shared" si="4"/>
        <v>0</v>
      </c>
      <c r="K20" s="541" t="str">
        <f>IF(J20=0,"",IRR($F$16:F20))</f>
        <v/>
      </c>
      <c r="L20" s="419">
        <f t="shared" si="0"/>
        <v>4</v>
      </c>
      <c r="M20" s="401"/>
    </row>
    <row r="21" spans="2:13" ht="15" customHeight="1" x14ac:dyDescent="0.25">
      <c r="B21" s="398"/>
      <c r="C21" s="419">
        <v>5</v>
      </c>
      <c r="D21" s="418"/>
      <c r="E21" s="535">
        <f>'Poupanças Totais'!H13</f>
        <v>0</v>
      </c>
      <c r="F21" s="535">
        <f t="shared" si="5"/>
        <v>0</v>
      </c>
      <c r="G21" s="539">
        <f t="shared" si="2"/>
        <v>0</v>
      </c>
      <c r="H21" s="540">
        <f t="shared" si="1"/>
        <v>0.82192710675935154</v>
      </c>
      <c r="I21" s="539">
        <f t="shared" si="3"/>
        <v>0</v>
      </c>
      <c r="J21" s="539">
        <f t="shared" si="4"/>
        <v>0</v>
      </c>
      <c r="K21" s="541" t="str">
        <f>IF(J21=0,"",IRR($F$16:F21))</f>
        <v/>
      </c>
      <c r="L21" s="419">
        <f t="shared" si="0"/>
        <v>5</v>
      </c>
      <c r="M21" s="401"/>
    </row>
    <row r="22" spans="2:13" ht="15" customHeight="1" x14ac:dyDescent="0.25">
      <c r="B22" s="398"/>
      <c r="C22" s="419">
        <v>6</v>
      </c>
      <c r="D22" s="418"/>
      <c r="E22" s="535">
        <f>'Poupanças Totais'!I13</f>
        <v>0</v>
      </c>
      <c r="F22" s="535">
        <f t="shared" si="5"/>
        <v>0</v>
      </c>
      <c r="G22" s="539">
        <f t="shared" si="2"/>
        <v>0</v>
      </c>
      <c r="H22" s="540">
        <f t="shared" si="1"/>
        <v>0.79031452573014571</v>
      </c>
      <c r="I22" s="539">
        <f t="shared" si="3"/>
        <v>0</v>
      </c>
      <c r="J22" s="539">
        <f t="shared" si="4"/>
        <v>0</v>
      </c>
      <c r="K22" s="541" t="str">
        <f>IF(J22=0,"",IRR($F$16:F22))</f>
        <v/>
      </c>
      <c r="L22" s="419">
        <f t="shared" si="0"/>
        <v>6</v>
      </c>
      <c r="M22" s="401"/>
    </row>
    <row r="23" spans="2:13" ht="15" customHeight="1" x14ac:dyDescent="0.25">
      <c r="B23" s="398"/>
      <c r="C23" s="419">
        <v>7</v>
      </c>
      <c r="D23" s="418"/>
      <c r="E23" s="535">
        <f>'Poupanças Totais'!J13</f>
        <v>0</v>
      </c>
      <c r="F23" s="535">
        <f t="shared" si="5"/>
        <v>0</v>
      </c>
      <c r="G23" s="539">
        <f t="shared" si="2"/>
        <v>0</v>
      </c>
      <c r="H23" s="540">
        <f t="shared" si="1"/>
        <v>0.75991781320206331</v>
      </c>
      <c r="I23" s="539">
        <f t="shared" si="3"/>
        <v>0</v>
      </c>
      <c r="J23" s="539">
        <f t="shared" si="4"/>
        <v>0</v>
      </c>
      <c r="K23" s="541" t="str">
        <f>IF(J23=0,"",IRR($F$16:F23))</f>
        <v/>
      </c>
      <c r="L23" s="419">
        <f t="shared" si="0"/>
        <v>7</v>
      </c>
      <c r="M23" s="401"/>
    </row>
    <row r="24" spans="2:13" ht="15" customHeight="1" x14ac:dyDescent="0.25">
      <c r="B24" s="398"/>
      <c r="C24" s="419">
        <v>8</v>
      </c>
      <c r="D24" s="418"/>
      <c r="E24" s="535">
        <f>'Poupanças Totais'!K13</f>
        <v>0</v>
      </c>
      <c r="F24" s="535">
        <f t="shared" si="5"/>
        <v>0</v>
      </c>
      <c r="G24" s="539">
        <f t="shared" si="2"/>
        <v>0</v>
      </c>
      <c r="H24" s="540">
        <f t="shared" si="1"/>
        <v>0.73069020500198378</v>
      </c>
      <c r="I24" s="539">
        <f t="shared" si="3"/>
        <v>0</v>
      </c>
      <c r="J24" s="539">
        <f t="shared" si="4"/>
        <v>0</v>
      </c>
      <c r="K24" s="541" t="str">
        <f>IF(J24=0,"",IRR($F$16:F24))</f>
        <v/>
      </c>
      <c r="L24" s="419">
        <f t="shared" si="0"/>
        <v>8</v>
      </c>
      <c r="M24" s="401"/>
    </row>
    <row r="25" spans="2:13" ht="15" customHeight="1" x14ac:dyDescent="0.25">
      <c r="B25" s="398"/>
      <c r="C25" s="419">
        <v>9</v>
      </c>
      <c r="D25" s="418"/>
      <c r="E25" s="535">
        <f>'Poupanças Totais'!L13</f>
        <v>0</v>
      </c>
      <c r="F25" s="535">
        <f t="shared" si="5"/>
        <v>0</v>
      </c>
      <c r="G25" s="539">
        <f t="shared" si="2"/>
        <v>0</v>
      </c>
      <c r="H25" s="540">
        <f t="shared" si="1"/>
        <v>0.70258673557883045</v>
      </c>
      <c r="I25" s="539">
        <f t="shared" si="3"/>
        <v>0</v>
      </c>
      <c r="J25" s="539">
        <f t="shared" si="4"/>
        <v>0</v>
      </c>
      <c r="K25" s="541" t="str">
        <f>IF(J25=0,"",IRR($F$16:F25))</f>
        <v/>
      </c>
      <c r="L25" s="419">
        <f t="shared" si="0"/>
        <v>9</v>
      </c>
      <c r="M25" s="401"/>
    </row>
    <row r="26" spans="2:13" ht="15" customHeight="1" x14ac:dyDescent="0.25">
      <c r="B26" s="398"/>
      <c r="C26" s="419">
        <v>10</v>
      </c>
      <c r="D26" s="418"/>
      <c r="E26" s="535">
        <f>'Poupanças Totais'!M13</f>
        <v>0</v>
      </c>
      <c r="F26" s="535">
        <f t="shared" si="5"/>
        <v>0</v>
      </c>
      <c r="G26" s="539">
        <f t="shared" si="2"/>
        <v>0</v>
      </c>
      <c r="H26" s="540">
        <f t="shared" si="1"/>
        <v>0.67556416882579851</v>
      </c>
      <c r="I26" s="539">
        <f t="shared" si="3"/>
        <v>0</v>
      </c>
      <c r="J26" s="539">
        <f t="shared" si="4"/>
        <v>0</v>
      </c>
      <c r="K26" s="541" t="str">
        <f>IF(J26=0,"",IRR($F$16:F26))</f>
        <v/>
      </c>
      <c r="L26" s="419">
        <f t="shared" si="0"/>
        <v>10</v>
      </c>
      <c r="M26" s="401"/>
    </row>
    <row r="27" spans="2:13" ht="15" customHeight="1" x14ac:dyDescent="0.25">
      <c r="B27" s="398"/>
      <c r="C27" s="419">
        <v>11</v>
      </c>
      <c r="D27" s="418"/>
      <c r="E27" s="535">
        <f>'Poupanças Totais'!N13</f>
        <v>0</v>
      </c>
      <c r="F27" s="535">
        <f t="shared" si="5"/>
        <v>0</v>
      </c>
      <c r="G27" s="539">
        <f t="shared" si="2"/>
        <v>0</v>
      </c>
      <c r="H27" s="540">
        <f t="shared" si="1"/>
        <v>0.6495809315632679</v>
      </c>
      <c r="I27" s="539">
        <f t="shared" si="3"/>
        <v>0</v>
      </c>
      <c r="J27" s="539">
        <f t="shared" si="4"/>
        <v>0</v>
      </c>
      <c r="K27" s="541" t="str">
        <f>IF(J27=0,"",IRR($F$16:F27))</f>
        <v/>
      </c>
      <c r="L27" s="419">
        <f t="shared" si="0"/>
        <v>11</v>
      </c>
      <c r="M27" s="401"/>
    </row>
    <row r="28" spans="2:13" ht="15" customHeight="1" x14ac:dyDescent="0.25">
      <c r="B28" s="398"/>
      <c r="C28" s="419">
        <v>12</v>
      </c>
      <c r="D28" s="418"/>
      <c r="E28" s="535">
        <f>'Poupanças Totais'!O13</f>
        <v>0</v>
      </c>
      <c r="F28" s="535">
        <f t="shared" si="5"/>
        <v>0</v>
      </c>
      <c r="G28" s="539">
        <f t="shared" si="2"/>
        <v>0</v>
      </c>
      <c r="H28" s="540">
        <f t="shared" si="1"/>
        <v>0.62459704958006512</v>
      </c>
      <c r="I28" s="539">
        <f t="shared" si="3"/>
        <v>0</v>
      </c>
      <c r="J28" s="539">
        <f t="shared" si="4"/>
        <v>0</v>
      </c>
      <c r="K28" s="541" t="str">
        <f>IF(J28=0,"",IRR($F$16:F28))</f>
        <v/>
      </c>
      <c r="L28" s="419">
        <f t="shared" si="0"/>
        <v>12</v>
      </c>
      <c r="M28" s="401"/>
    </row>
    <row r="29" spans="2:13" ht="15" customHeight="1" x14ac:dyDescent="0.25">
      <c r="B29" s="398"/>
      <c r="C29" s="419">
        <v>13</v>
      </c>
      <c r="D29" s="418"/>
      <c r="E29" s="535">
        <f>'Poupanças Totais'!P13</f>
        <v>0</v>
      </c>
      <c r="F29" s="535">
        <f t="shared" si="5"/>
        <v>0</v>
      </c>
      <c r="G29" s="539">
        <f t="shared" si="2"/>
        <v>0</v>
      </c>
      <c r="H29" s="540">
        <f t="shared" si="1"/>
        <v>0.600574086134678</v>
      </c>
      <c r="I29" s="539">
        <f t="shared" si="3"/>
        <v>0</v>
      </c>
      <c r="J29" s="539">
        <f t="shared" si="4"/>
        <v>0</v>
      </c>
      <c r="K29" s="541" t="str">
        <f>IF(J29=0,"",IRR($F$16:F29))</f>
        <v/>
      </c>
      <c r="L29" s="419">
        <f t="shared" si="0"/>
        <v>13</v>
      </c>
      <c r="M29" s="401"/>
    </row>
    <row r="30" spans="2:13" ht="15" customHeight="1" x14ac:dyDescent="0.25">
      <c r="B30" s="398"/>
      <c r="C30" s="419">
        <v>14</v>
      </c>
      <c r="D30" s="418"/>
      <c r="E30" s="535">
        <f>'Poupanças Totais'!Q13</f>
        <v>0</v>
      </c>
      <c r="F30" s="535">
        <f t="shared" si="5"/>
        <v>0</v>
      </c>
      <c r="G30" s="539">
        <f t="shared" si="2"/>
        <v>0</v>
      </c>
      <c r="H30" s="540">
        <f t="shared" si="1"/>
        <v>0.57747508282180582</v>
      </c>
      <c r="I30" s="539">
        <f t="shared" si="3"/>
        <v>0</v>
      </c>
      <c r="J30" s="539">
        <f t="shared" si="4"/>
        <v>0</v>
      </c>
      <c r="K30" s="541" t="str">
        <f>IF(J30=0,"",IRR($F$16:F30))</f>
        <v/>
      </c>
      <c r="L30" s="419">
        <f t="shared" si="0"/>
        <v>14</v>
      </c>
      <c r="M30" s="401"/>
    </row>
    <row r="31" spans="2:13" ht="15" customHeight="1" x14ac:dyDescent="0.25">
      <c r="B31" s="398"/>
      <c r="C31" s="419">
        <v>15</v>
      </c>
      <c r="D31" s="418"/>
      <c r="E31" s="535">
        <f>'Poupanças Totais'!R13</f>
        <v>0</v>
      </c>
      <c r="F31" s="535">
        <f t="shared" si="5"/>
        <v>0</v>
      </c>
      <c r="G31" s="539">
        <f t="shared" si="2"/>
        <v>0</v>
      </c>
      <c r="H31" s="540">
        <f t="shared" si="1"/>
        <v>0.55526450271327477</v>
      </c>
      <c r="I31" s="539">
        <f t="shared" si="3"/>
        <v>0</v>
      </c>
      <c r="J31" s="539">
        <f t="shared" si="4"/>
        <v>0</v>
      </c>
      <c r="K31" s="541" t="str">
        <f>IF(J31=0,"",IRR($F$16:F31))</f>
        <v/>
      </c>
      <c r="L31" s="419">
        <f t="shared" si="0"/>
        <v>15</v>
      </c>
      <c r="M31" s="401"/>
    </row>
    <row r="32" spans="2:13" x14ac:dyDescent="0.25">
      <c r="B32" s="398"/>
      <c r="C32" s="419">
        <v>16</v>
      </c>
      <c r="D32" s="418"/>
      <c r="E32" s="535">
        <f>'Poupanças Totais'!S13</f>
        <v>0</v>
      </c>
      <c r="F32" s="535">
        <f t="shared" si="5"/>
        <v>0</v>
      </c>
      <c r="G32" s="539">
        <f t="shared" ref="G32:G41" si="6">IF(F32=0,0,F32+G31)</f>
        <v>0</v>
      </c>
      <c r="H32" s="540">
        <f t="shared" si="1"/>
        <v>0.53390817568584104</v>
      </c>
      <c r="I32" s="539">
        <f t="shared" ref="I32:I41" si="7">F32*H32</f>
        <v>0</v>
      </c>
      <c r="J32" s="539">
        <f t="shared" ref="J32:J41" si="8">IF(I32=0,0,I32+J31)</f>
        <v>0</v>
      </c>
      <c r="K32" s="541" t="str">
        <f>IF(J32=0,"",IRR($F$16:F32))</f>
        <v/>
      </c>
      <c r="L32" s="419">
        <f t="shared" si="0"/>
        <v>16</v>
      </c>
      <c r="M32" s="401"/>
    </row>
    <row r="33" spans="2:13" x14ac:dyDescent="0.25">
      <c r="B33" s="398"/>
      <c r="C33" s="419">
        <v>17</v>
      </c>
      <c r="D33" s="418"/>
      <c r="E33" s="535">
        <f>'Poupanças Totais'!T13</f>
        <v>0</v>
      </c>
      <c r="F33" s="535">
        <f t="shared" si="5"/>
        <v>0</v>
      </c>
      <c r="G33" s="539">
        <f t="shared" si="6"/>
        <v>0</v>
      </c>
      <c r="H33" s="540">
        <f t="shared" si="1"/>
        <v>0.51337324585177024</v>
      </c>
      <c r="I33" s="539">
        <f t="shared" si="7"/>
        <v>0</v>
      </c>
      <c r="J33" s="539">
        <f t="shared" si="8"/>
        <v>0</v>
      </c>
      <c r="K33" s="541" t="str">
        <f>IF(J33=0,"",IRR($F$16:F33))</f>
        <v/>
      </c>
      <c r="L33" s="419">
        <f t="shared" si="0"/>
        <v>17</v>
      </c>
      <c r="M33" s="401"/>
    </row>
    <row r="34" spans="2:13" x14ac:dyDescent="0.25">
      <c r="B34" s="398"/>
      <c r="C34" s="419">
        <v>18</v>
      </c>
      <c r="D34" s="418"/>
      <c r="E34" s="535">
        <f>'Poupanças Totais'!U13</f>
        <v>0</v>
      </c>
      <c r="F34" s="535">
        <f t="shared" si="5"/>
        <v>0</v>
      </c>
      <c r="G34" s="539">
        <f t="shared" si="6"/>
        <v>0</v>
      </c>
      <c r="H34" s="540">
        <f t="shared" si="1"/>
        <v>0.49362812101131748</v>
      </c>
      <c r="I34" s="539">
        <f t="shared" si="7"/>
        <v>0</v>
      </c>
      <c r="J34" s="539">
        <f t="shared" si="8"/>
        <v>0</v>
      </c>
      <c r="K34" s="541" t="str">
        <f>IF(J34=0,"",IRR($F$16:F34))</f>
        <v/>
      </c>
      <c r="L34" s="419">
        <f t="shared" si="0"/>
        <v>18</v>
      </c>
      <c r="M34" s="401"/>
    </row>
    <row r="35" spans="2:13" x14ac:dyDescent="0.25">
      <c r="B35" s="398"/>
      <c r="C35" s="419">
        <v>19</v>
      </c>
      <c r="D35" s="418"/>
      <c r="E35" s="535">
        <f>'Poupanças Totais'!V13</f>
        <v>0</v>
      </c>
      <c r="F35" s="535">
        <f t="shared" si="5"/>
        <v>0</v>
      </c>
      <c r="G35" s="539">
        <f t="shared" si="6"/>
        <v>0</v>
      </c>
      <c r="H35" s="540">
        <f t="shared" si="1"/>
        <v>0.47464242404934376</v>
      </c>
      <c r="I35" s="539">
        <f t="shared" si="7"/>
        <v>0</v>
      </c>
      <c r="J35" s="539">
        <f t="shared" si="8"/>
        <v>0</v>
      </c>
      <c r="K35" s="541" t="str">
        <f>IF(J35=0,"",IRR($F$16:F35))</f>
        <v/>
      </c>
      <c r="L35" s="419">
        <f t="shared" si="0"/>
        <v>19</v>
      </c>
      <c r="M35" s="401"/>
    </row>
    <row r="36" spans="2:13" x14ac:dyDescent="0.25">
      <c r="B36" s="398"/>
      <c r="C36" s="419">
        <v>20</v>
      </c>
      <c r="D36" s="418"/>
      <c r="E36" s="535">
        <f>'Poupanças Totais'!W13</f>
        <v>0</v>
      </c>
      <c r="F36" s="535">
        <f t="shared" si="5"/>
        <v>0</v>
      </c>
      <c r="G36" s="539">
        <f t="shared" si="6"/>
        <v>0</v>
      </c>
      <c r="H36" s="540">
        <f t="shared" si="1"/>
        <v>0.45638694620129205</v>
      </c>
      <c r="I36" s="539">
        <f t="shared" si="7"/>
        <v>0</v>
      </c>
      <c r="J36" s="539">
        <f t="shared" si="8"/>
        <v>0</v>
      </c>
      <c r="K36" s="541" t="str">
        <f>IF(J36=0,"",IRR($F$16:F36))</f>
        <v/>
      </c>
      <c r="L36" s="419">
        <f t="shared" si="0"/>
        <v>20</v>
      </c>
      <c r="M36" s="401"/>
    </row>
    <row r="37" spans="2:13" x14ac:dyDescent="0.25">
      <c r="B37" s="398"/>
      <c r="C37" s="419">
        <v>21</v>
      </c>
      <c r="D37" s="418"/>
      <c r="E37" s="535">
        <f>'Poupanças Totais'!X13</f>
        <v>0</v>
      </c>
      <c r="F37" s="535">
        <f t="shared" si="5"/>
        <v>0</v>
      </c>
      <c r="G37" s="539">
        <f t="shared" si="6"/>
        <v>0</v>
      </c>
      <c r="H37" s="540">
        <f t="shared" si="1"/>
        <v>0.43883360211662686</v>
      </c>
      <c r="I37" s="539">
        <f t="shared" si="7"/>
        <v>0</v>
      </c>
      <c r="J37" s="539">
        <f t="shared" si="8"/>
        <v>0</v>
      </c>
      <c r="K37" s="541" t="str">
        <f>IF(J37=0,"",IRR($F$16:F37))</f>
        <v/>
      </c>
      <c r="L37" s="419">
        <f t="shared" si="0"/>
        <v>21</v>
      </c>
      <c r="M37" s="401"/>
    </row>
    <row r="38" spans="2:13" x14ac:dyDescent="0.25">
      <c r="B38" s="398"/>
      <c r="C38" s="419">
        <v>22</v>
      </c>
      <c r="D38" s="418"/>
      <c r="E38" s="535">
        <f>'Poupanças Totais'!Y13</f>
        <v>0</v>
      </c>
      <c r="F38" s="535">
        <f t="shared" si="5"/>
        <v>0</v>
      </c>
      <c r="G38" s="539">
        <f t="shared" si="6"/>
        <v>0</v>
      </c>
      <c r="H38" s="540">
        <f t="shared" si="1"/>
        <v>0.42195538665060278</v>
      </c>
      <c r="I38" s="539">
        <f t="shared" si="7"/>
        <v>0</v>
      </c>
      <c r="J38" s="539">
        <f t="shared" si="8"/>
        <v>0</v>
      </c>
      <c r="K38" s="541" t="str">
        <f>IF(J38=0,"",IRR($F$16:F38))</f>
        <v/>
      </c>
      <c r="L38" s="419">
        <f t="shared" si="0"/>
        <v>22</v>
      </c>
      <c r="M38" s="401"/>
    </row>
    <row r="39" spans="2:13" x14ac:dyDescent="0.25">
      <c r="B39" s="398"/>
      <c r="C39" s="419">
        <v>23</v>
      </c>
      <c r="D39" s="418"/>
      <c r="E39" s="535">
        <f>'Poupanças Totais'!Z13</f>
        <v>0</v>
      </c>
      <c r="F39" s="535">
        <f t="shared" si="5"/>
        <v>0</v>
      </c>
      <c r="G39" s="539">
        <f t="shared" si="6"/>
        <v>0</v>
      </c>
      <c r="H39" s="540">
        <f t="shared" si="1"/>
        <v>0.40572633331788732</v>
      </c>
      <c r="I39" s="539">
        <f t="shared" si="7"/>
        <v>0</v>
      </c>
      <c r="J39" s="539">
        <f t="shared" si="8"/>
        <v>0</v>
      </c>
      <c r="K39" s="541" t="str">
        <f>IF(J39=0,"",IRR($F$16:F39))</f>
        <v/>
      </c>
      <c r="L39" s="419">
        <f t="shared" si="0"/>
        <v>23</v>
      </c>
      <c r="M39" s="401"/>
    </row>
    <row r="40" spans="2:13" x14ac:dyDescent="0.25">
      <c r="B40" s="398"/>
      <c r="C40" s="419">
        <v>24</v>
      </c>
      <c r="D40" s="418"/>
      <c r="E40" s="535">
        <f>'Poupanças Totais'!AA13</f>
        <v>0</v>
      </c>
      <c r="F40" s="535">
        <f t="shared" si="5"/>
        <v>0</v>
      </c>
      <c r="G40" s="539">
        <f t="shared" si="6"/>
        <v>0</v>
      </c>
      <c r="H40" s="540">
        <f t="shared" si="1"/>
        <v>0.39012147434412242</v>
      </c>
      <c r="I40" s="539">
        <f t="shared" si="7"/>
        <v>0</v>
      </c>
      <c r="J40" s="539">
        <f t="shared" si="8"/>
        <v>0</v>
      </c>
      <c r="K40" s="541" t="str">
        <f>IF(J40=0,"",IRR($F$16:F40))</f>
        <v/>
      </c>
      <c r="L40" s="419">
        <f>+C40</f>
        <v>24</v>
      </c>
      <c r="M40" s="401"/>
    </row>
    <row r="41" spans="2:13" x14ac:dyDescent="0.25">
      <c r="B41" s="398"/>
      <c r="C41" s="419">
        <v>25</v>
      </c>
      <c r="D41" s="418"/>
      <c r="E41" s="535">
        <f>'Poupanças Totais'!AB13</f>
        <v>0</v>
      </c>
      <c r="F41" s="535">
        <f t="shared" si="5"/>
        <v>0</v>
      </c>
      <c r="G41" s="539">
        <f t="shared" si="6"/>
        <v>0</v>
      </c>
      <c r="H41" s="540">
        <f t="shared" si="1"/>
        <v>0.37511680225396377</v>
      </c>
      <c r="I41" s="539">
        <f t="shared" si="7"/>
        <v>0</v>
      </c>
      <c r="J41" s="539">
        <f t="shared" si="8"/>
        <v>0</v>
      </c>
      <c r="K41" s="541" t="str">
        <f>IF(J41=0,"",IRR($F$16:F41))</f>
        <v/>
      </c>
      <c r="L41" s="419">
        <f>+C41</f>
        <v>25</v>
      </c>
      <c r="M41" s="401"/>
    </row>
    <row r="42" spans="2:13" ht="12.75" thickBot="1" x14ac:dyDescent="0.3">
      <c r="B42" s="420"/>
      <c r="C42" s="421"/>
      <c r="D42" s="421"/>
      <c r="E42" s="421"/>
      <c r="F42" s="421"/>
      <c r="G42" s="421"/>
      <c r="H42" s="421"/>
      <c r="I42" s="421"/>
      <c r="J42" s="421"/>
      <c r="K42" s="421"/>
      <c r="L42" s="421"/>
      <c r="M42" s="422"/>
    </row>
  </sheetData>
  <sheetProtection algorithmName="SHA-512" hashValue="IQLlMNtHrM7W/FLLgTtmk2BVNEhSdAwFcmmNOs8zc8vI26X01O2eSVomkZarIjA75Mf+Kg6eUD/5M+u9MQjXmA==" saltValue="KZAmBZyHbZGSBXjc/2DvuQ==" spinCount="100000" sheet="1" objects="1" scenarios="1" insertRows="0"/>
  <protectedRanges>
    <protectedRange sqref="D17:D41" name="FolhaVAL"/>
  </protectedRanges>
  <mergeCells count="7">
    <mergeCell ref="C14:L14"/>
    <mergeCell ref="C3:D3"/>
    <mergeCell ref="C5:D5"/>
    <mergeCell ref="C6:D6"/>
    <mergeCell ref="C7:D7"/>
    <mergeCell ref="C8:D8"/>
    <mergeCell ref="C9:D9"/>
  </mergeCells>
  <dataValidations count="1">
    <dataValidation type="decimal" operator="greaterThanOrEqual" allowBlank="1" showInputMessage="1" showErrorMessage="1" error="Introduzir número positivo" sqref="D17:D41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2"/>
  <dimension ref="B1:J38"/>
  <sheetViews>
    <sheetView showGridLines="0" zoomScale="85" zoomScaleNormal="85" workbookViewId="0">
      <selection activeCell="C27" sqref="C27"/>
    </sheetView>
  </sheetViews>
  <sheetFormatPr defaultColWidth="8.7109375" defaultRowHeight="15" x14ac:dyDescent="0.25"/>
  <cols>
    <col min="1" max="1" width="8.7109375" style="4"/>
    <col min="2" max="2" width="18.5703125" style="4" customWidth="1"/>
    <col min="3" max="3" width="48.85546875" style="4" customWidth="1"/>
    <col min="4" max="5" width="27.85546875" style="4" customWidth="1"/>
    <col min="6" max="6" width="23.140625" style="4" customWidth="1"/>
    <col min="7" max="16384" width="8.7109375" style="4"/>
  </cols>
  <sheetData>
    <row r="1" spans="2:7" ht="15.75" thickBot="1" x14ac:dyDescent="0.3"/>
    <row r="2" spans="2:7" ht="39" thickBot="1" x14ac:dyDescent="0.3">
      <c r="B2" s="45" t="s">
        <v>47</v>
      </c>
      <c r="C2" s="45" t="s">
        <v>48</v>
      </c>
      <c r="D2" s="45" t="s">
        <v>49</v>
      </c>
      <c r="E2" s="46" t="s">
        <v>307</v>
      </c>
      <c r="F2" s="46" t="s">
        <v>135</v>
      </c>
    </row>
    <row r="3" spans="2:7" ht="28.5" thickBot="1" x14ac:dyDescent="0.3">
      <c r="B3" s="696" t="s">
        <v>166</v>
      </c>
      <c r="C3" s="47" t="s">
        <v>168</v>
      </c>
      <c r="D3" s="48" t="s">
        <v>126</v>
      </c>
      <c r="E3" s="48">
        <v>41</v>
      </c>
      <c r="F3" s="49">
        <v>25</v>
      </c>
    </row>
    <row r="4" spans="2:7" ht="28.5" thickBot="1" x14ac:dyDescent="0.3">
      <c r="B4" s="696"/>
      <c r="C4" s="47" t="s">
        <v>169</v>
      </c>
      <c r="D4" s="48" t="s">
        <v>126</v>
      </c>
      <c r="E4" s="48">
        <v>44.9</v>
      </c>
      <c r="F4" s="49">
        <v>25</v>
      </c>
    </row>
    <row r="5" spans="2:7" ht="26.25" thickBot="1" x14ac:dyDescent="0.3">
      <c r="B5" s="696"/>
      <c r="C5" s="47" t="s">
        <v>50</v>
      </c>
      <c r="D5" s="48" t="s">
        <v>51</v>
      </c>
      <c r="E5" s="48">
        <v>13.5</v>
      </c>
      <c r="F5" s="49">
        <v>25</v>
      </c>
    </row>
    <row r="6" spans="2:7" ht="26.25" thickBot="1" x14ac:dyDescent="0.3">
      <c r="B6" s="696"/>
      <c r="C6" s="47" t="s">
        <v>52</v>
      </c>
      <c r="D6" s="48" t="s">
        <v>51</v>
      </c>
      <c r="E6" s="48">
        <v>13.5</v>
      </c>
      <c r="F6" s="49">
        <v>25</v>
      </c>
    </row>
    <row r="7" spans="2:7" ht="26.25" thickBot="1" x14ac:dyDescent="0.3">
      <c r="B7" s="697"/>
      <c r="C7" s="47" t="s">
        <v>53</v>
      </c>
      <c r="D7" s="48" t="s">
        <v>51</v>
      </c>
      <c r="E7" s="48">
        <v>25</v>
      </c>
      <c r="F7" s="49">
        <v>25</v>
      </c>
    </row>
    <row r="8" spans="2:7" ht="26.25" thickBot="1" x14ac:dyDescent="0.3">
      <c r="B8" s="696" t="s">
        <v>167</v>
      </c>
      <c r="C8" s="50" t="s">
        <v>127</v>
      </c>
      <c r="D8" s="51" t="s">
        <v>54</v>
      </c>
      <c r="E8" s="51">
        <v>260</v>
      </c>
      <c r="F8" s="49">
        <v>35</v>
      </c>
    </row>
    <row r="9" spans="2:7" ht="26.25" thickBot="1" x14ac:dyDescent="0.3">
      <c r="B9" s="696"/>
      <c r="C9" s="50" t="s">
        <v>170</v>
      </c>
      <c r="D9" s="51" t="s">
        <v>55</v>
      </c>
      <c r="E9" s="51">
        <v>380</v>
      </c>
      <c r="F9" s="49">
        <v>35</v>
      </c>
    </row>
    <row r="10" spans="2:7" ht="26.25" thickBot="1" x14ac:dyDescent="0.3">
      <c r="B10" s="696"/>
      <c r="C10" s="50" t="s">
        <v>56</v>
      </c>
      <c r="D10" s="51" t="s">
        <v>57</v>
      </c>
      <c r="E10" s="51">
        <v>100</v>
      </c>
      <c r="F10" s="49">
        <v>10</v>
      </c>
    </row>
    <row r="11" spans="2:7" ht="26.25" thickBot="1" x14ac:dyDescent="0.3">
      <c r="B11" s="697"/>
      <c r="C11" s="50" t="s">
        <v>58</v>
      </c>
      <c r="D11" s="51" t="s">
        <v>57</v>
      </c>
      <c r="E11" s="51">
        <v>70</v>
      </c>
      <c r="F11" s="49">
        <v>10</v>
      </c>
    </row>
    <row r="12" spans="2:7" ht="26.25" thickBot="1" x14ac:dyDescent="0.3">
      <c r="B12" s="45" t="s">
        <v>47</v>
      </c>
      <c r="C12" s="45" t="s">
        <v>48</v>
      </c>
      <c r="D12" s="45" t="s">
        <v>49</v>
      </c>
      <c r="E12" s="46" t="s">
        <v>136</v>
      </c>
      <c r="F12" s="46" t="s">
        <v>134</v>
      </c>
    </row>
    <row r="13" spans="2:7" ht="26.25" thickBot="1" x14ac:dyDescent="0.3">
      <c r="B13" s="695" t="s">
        <v>70</v>
      </c>
      <c r="C13" s="52" t="s">
        <v>183</v>
      </c>
      <c r="D13" s="53" t="s">
        <v>286</v>
      </c>
      <c r="E13" s="53">
        <v>6100</v>
      </c>
      <c r="F13" s="49">
        <v>15</v>
      </c>
      <c r="G13" s="54">
        <v>3</v>
      </c>
    </row>
    <row r="14" spans="2:7" ht="39" thickBot="1" x14ac:dyDescent="0.3">
      <c r="B14" s="696"/>
      <c r="C14" s="55" t="s">
        <v>71</v>
      </c>
      <c r="D14" s="56" t="s">
        <v>288</v>
      </c>
      <c r="E14" s="56">
        <v>6900</v>
      </c>
      <c r="F14" s="49">
        <v>15</v>
      </c>
      <c r="G14" s="54">
        <v>4</v>
      </c>
    </row>
    <row r="15" spans="2:7" ht="39" thickBot="1" x14ac:dyDescent="0.3">
      <c r="B15" s="696"/>
      <c r="C15" s="55" t="s">
        <v>72</v>
      </c>
      <c r="D15" s="56" t="s">
        <v>287</v>
      </c>
      <c r="E15" s="56">
        <v>9400</v>
      </c>
      <c r="F15" s="49">
        <v>15</v>
      </c>
      <c r="G15" s="54">
        <v>6</v>
      </c>
    </row>
    <row r="16" spans="2:7" ht="28.5" thickBot="1" x14ac:dyDescent="0.3">
      <c r="B16" s="696"/>
      <c r="C16" s="55" t="s">
        <v>310</v>
      </c>
      <c r="D16" s="56" t="s">
        <v>73</v>
      </c>
      <c r="E16" s="56">
        <v>1000</v>
      </c>
      <c r="F16" s="49">
        <v>15</v>
      </c>
    </row>
    <row r="17" spans="2:10" ht="39" thickBot="1" x14ac:dyDescent="0.3">
      <c r="B17" s="696"/>
      <c r="C17" s="55" t="s">
        <v>289</v>
      </c>
      <c r="D17" s="56" t="s">
        <v>220</v>
      </c>
      <c r="E17" s="56" t="s">
        <v>74</v>
      </c>
      <c r="F17" s="49">
        <v>15</v>
      </c>
      <c r="J17" s="57"/>
    </row>
    <row r="18" spans="2:10" ht="26.25" thickBot="1" x14ac:dyDescent="0.3">
      <c r="B18" s="696"/>
      <c r="C18" s="55" t="s">
        <v>351</v>
      </c>
      <c r="D18" s="56" t="s">
        <v>128</v>
      </c>
      <c r="E18" s="56">
        <v>450</v>
      </c>
      <c r="F18" s="49">
        <v>15</v>
      </c>
    </row>
    <row r="19" spans="2:10" ht="15.75" thickBot="1" x14ac:dyDescent="0.3">
      <c r="B19" s="696"/>
      <c r="C19" s="55" t="s">
        <v>352</v>
      </c>
      <c r="D19" s="56" t="s">
        <v>129</v>
      </c>
      <c r="E19" s="56">
        <v>1400</v>
      </c>
      <c r="F19" s="49">
        <v>15</v>
      </c>
    </row>
    <row r="20" spans="2:10" ht="15.75" thickBot="1" x14ac:dyDescent="0.3">
      <c r="B20" s="696"/>
      <c r="C20" s="55" t="s">
        <v>353</v>
      </c>
      <c r="D20" s="56" t="s">
        <v>192</v>
      </c>
      <c r="E20" s="56">
        <v>175</v>
      </c>
      <c r="F20" s="49">
        <v>20</v>
      </c>
    </row>
    <row r="21" spans="2:10" ht="15.75" thickBot="1" x14ac:dyDescent="0.3">
      <c r="B21" s="696"/>
      <c r="C21" s="55" t="s">
        <v>354</v>
      </c>
      <c r="D21" s="56" t="s">
        <v>130</v>
      </c>
      <c r="E21" s="56">
        <v>1750</v>
      </c>
      <c r="F21" s="49">
        <v>20</v>
      </c>
    </row>
    <row r="22" spans="2:10" ht="15.75" thickBot="1" x14ac:dyDescent="0.3">
      <c r="B22" s="696"/>
      <c r="C22" s="55" t="s">
        <v>279</v>
      </c>
      <c r="D22" s="56" t="s">
        <v>131</v>
      </c>
      <c r="E22" s="56">
        <v>2250</v>
      </c>
      <c r="F22" s="49">
        <v>20</v>
      </c>
    </row>
    <row r="23" spans="2:10" ht="15.75" thickBot="1" x14ac:dyDescent="0.3">
      <c r="B23" s="696"/>
      <c r="C23" s="55" t="s">
        <v>280</v>
      </c>
      <c r="D23" s="56" t="s">
        <v>132</v>
      </c>
      <c r="E23" s="56">
        <v>3200</v>
      </c>
      <c r="F23" s="49">
        <v>20</v>
      </c>
    </row>
    <row r="24" spans="2:10" ht="15.75" thickBot="1" x14ac:dyDescent="0.3">
      <c r="B24" s="697"/>
      <c r="C24" s="55" t="s">
        <v>281</v>
      </c>
      <c r="D24" s="56" t="s">
        <v>133</v>
      </c>
      <c r="E24" s="56">
        <v>4100</v>
      </c>
      <c r="F24" s="49">
        <v>20</v>
      </c>
    </row>
    <row r="25" spans="2:10" ht="26.25" thickBot="1" x14ac:dyDescent="0.3">
      <c r="B25" s="695" t="s">
        <v>75</v>
      </c>
      <c r="C25" s="58" t="s">
        <v>355</v>
      </c>
      <c r="D25" s="59" t="s">
        <v>76</v>
      </c>
      <c r="E25" s="59">
        <v>3750</v>
      </c>
      <c r="F25" s="49">
        <v>15</v>
      </c>
    </row>
    <row r="26" spans="2:10" ht="26.25" thickBot="1" x14ac:dyDescent="0.3">
      <c r="B26" s="697"/>
      <c r="C26" s="58" t="s">
        <v>356</v>
      </c>
      <c r="D26" s="59" t="s">
        <v>305</v>
      </c>
      <c r="E26" s="59" t="s">
        <v>77</v>
      </c>
      <c r="F26" s="49">
        <v>20</v>
      </c>
    </row>
    <row r="27" spans="2:10" ht="26.25" thickBot="1" x14ac:dyDescent="0.3">
      <c r="B27" s="45" t="s">
        <v>47</v>
      </c>
      <c r="C27" s="45" t="s">
        <v>48</v>
      </c>
      <c r="D27" s="45" t="s">
        <v>49</v>
      </c>
      <c r="E27" s="46" t="s">
        <v>308</v>
      </c>
      <c r="F27" s="60" t="s">
        <v>134</v>
      </c>
    </row>
    <row r="28" spans="2:10" ht="26.25" thickBot="1" x14ac:dyDescent="0.3">
      <c r="B28" s="698" t="s">
        <v>138</v>
      </c>
      <c r="C28" s="61" t="s">
        <v>191</v>
      </c>
      <c r="D28" s="62" t="s">
        <v>141</v>
      </c>
      <c r="E28" s="63">
        <v>1.2</v>
      </c>
      <c r="F28" s="64">
        <v>12</v>
      </c>
    </row>
    <row r="29" spans="2:10" ht="15.75" thickBot="1" x14ac:dyDescent="0.3">
      <c r="B29" s="699"/>
      <c r="C29" s="61" t="s">
        <v>139</v>
      </c>
      <c r="D29" s="62" t="s">
        <v>142</v>
      </c>
      <c r="E29" s="63">
        <v>2</v>
      </c>
      <c r="F29" s="65">
        <v>12</v>
      </c>
    </row>
    <row r="30" spans="2:10" ht="15.75" thickBot="1" x14ac:dyDescent="0.3">
      <c r="B30" s="700"/>
      <c r="C30" s="61" t="s">
        <v>140</v>
      </c>
      <c r="D30" s="62" t="s">
        <v>143</v>
      </c>
      <c r="E30" s="63">
        <v>4</v>
      </c>
      <c r="F30" s="65">
        <v>12</v>
      </c>
    </row>
    <row r="31" spans="2:10" ht="26.25" thickBot="1" x14ac:dyDescent="0.3">
      <c r="B31" s="695" t="s">
        <v>78</v>
      </c>
      <c r="C31" s="66" t="s">
        <v>313</v>
      </c>
      <c r="D31" s="67" t="s">
        <v>285</v>
      </c>
      <c r="E31" s="68">
        <v>2000</v>
      </c>
      <c r="F31" s="69">
        <v>25</v>
      </c>
    </row>
    <row r="32" spans="2:10" ht="15.75" thickBot="1" x14ac:dyDescent="0.3">
      <c r="B32" s="696"/>
      <c r="C32" s="70" t="s">
        <v>312</v>
      </c>
      <c r="D32" s="71" t="s">
        <v>311</v>
      </c>
      <c r="E32" s="72">
        <v>1700</v>
      </c>
      <c r="F32" s="69">
        <v>25</v>
      </c>
    </row>
    <row r="33" spans="2:6" ht="15.75" thickBot="1" x14ac:dyDescent="0.3">
      <c r="B33" s="697"/>
      <c r="C33" s="70" t="s">
        <v>282</v>
      </c>
      <c r="D33" s="71" t="s">
        <v>309</v>
      </c>
      <c r="E33" s="72">
        <v>1400</v>
      </c>
      <c r="F33" s="73">
        <v>25</v>
      </c>
    </row>
    <row r="34" spans="2:6" ht="15.75" thickBot="1" x14ac:dyDescent="0.3">
      <c r="B34" s="45" t="s">
        <v>47</v>
      </c>
      <c r="C34" s="45" t="s">
        <v>48</v>
      </c>
      <c r="D34" s="45" t="s">
        <v>49</v>
      </c>
      <c r="E34" s="46" t="s">
        <v>137</v>
      </c>
      <c r="F34" s="46"/>
    </row>
    <row r="35" spans="2:6" ht="39" thickBot="1" x14ac:dyDescent="0.3">
      <c r="B35" s="695" t="s">
        <v>79</v>
      </c>
      <c r="C35" s="74" t="s">
        <v>80</v>
      </c>
      <c r="D35" s="75" t="s">
        <v>81</v>
      </c>
      <c r="E35" s="75">
        <v>2.5</v>
      </c>
      <c r="F35" s="69"/>
    </row>
    <row r="36" spans="2:6" ht="39" thickBot="1" x14ac:dyDescent="0.3">
      <c r="B36" s="696"/>
      <c r="C36" s="76" t="s">
        <v>80</v>
      </c>
      <c r="D36" s="77" t="s">
        <v>82</v>
      </c>
      <c r="E36" s="77">
        <v>1.5</v>
      </c>
      <c r="F36" s="69"/>
    </row>
    <row r="37" spans="2:6" ht="39" thickBot="1" x14ac:dyDescent="0.3">
      <c r="B37" s="696"/>
      <c r="C37" s="76" t="s">
        <v>80</v>
      </c>
      <c r="D37" s="77" t="s">
        <v>83</v>
      </c>
      <c r="E37" s="77">
        <v>1</v>
      </c>
      <c r="F37" s="69"/>
    </row>
    <row r="38" spans="2:6" ht="39" thickBot="1" x14ac:dyDescent="0.3">
      <c r="B38" s="697"/>
      <c r="C38" s="76" t="s">
        <v>80</v>
      </c>
      <c r="D38" s="77" t="s">
        <v>84</v>
      </c>
      <c r="E38" s="77">
        <v>0.7</v>
      </c>
      <c r="F38" s="73"/>
    </row>
  </sheetData>
  <sheetProtection algorithmName="SHA-512" hashValue="tX4v3witb8O8oeSsf1HXkVSr9VAygCzbnt43QPmdBQruqRJ70MKaR7cEcbnEm8wLd+5A9fYOJvtoop2ffLY0hg==" saltValue="GLgqNnS3cfRrmg2g6CGkag==" spinCount="100000" sheet="1" objects="1" scenarios="1"/>
  <mergeCells count="7">
    <mergeCell ref="B31:B33"/>
    <mergeCell ref="B35:B38"/>
    <mergeCell ref="B3:B7"/>
    <mergeCell ref="B8:B11"/>
    <mergeCell ref="B13:B24"/>
    <mergeCell ref="B25:B26"/>
    <mergeCell ref="B28:B30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showGridLines="0" zoomScale="90" zoomScaleNormal="90" workbookViewId="0">
      <selection activeCell="E21" sqref="E21"/>
    </sheetView>
  </sheetViews>
  <sheetFormatPr defaultColWidth="8.7109375" defaultRowHeight="15" x14ac:dyDescent="0.25"/>
  <cols>
    <col min="1" max="1" width="26.42578125" style="4" bestFit="1" customWidth="1"/>
    <col min="2" max="2" width="6.7109375" style="4" customWidth="1"/>
    <col min="3" max="3" width="14.5703125" style="4" customWidth="1"/>
    <col min="4" max="4" width="8.7109375" style="4"/>
    <col min="5" max="5" width="25.85546875" style="4" bestFit="1" customWidth="1"/>
    <col min="6" max="6" width="13.140625" style="4" customWidth="1"/>
    <col min="7" max="7" width="11.140625" style="4" customWidth="1"/>
    <col min="8" max="8" width="11.5703125" style="4" customWidth="1"/>
    <col min="9" max="9" width="12.5703125" style="4" customWidth="1"/>
    <col min="10" max="10" width="13.28515625" style="4" customWidth="1"/>
    <col min="11" max="12" width="12.140625" style="4" customWidth="1"/>
    <col min="13" max="14" width="11.5703125" style="4" customWidth="1"/>
    <col min="15" max="15" width="12.7109375" style="4" customWidth="1"/>
    <col min="16" max="16384" width="8.7109375" style="4"/>
  </cols>
  <sheetData>
    <row r="1" spans="1:16" ht="18" x14ac:dyDescent="0.35">
      <c r="A1" s="702" t="s">
        <v>306</v>
      </c>
      <c r="B1" s="703"/>
      <c r="C1" s="703"/>
      <c r="D1" s="703"/>
      <c r="E1" s="703"/>
      <c r="F1" s="703"/>
      <c r="G1" s="703"/>
      <c r="H1" s="703"/>
      <c r="I1" s="703"/>
      <c r="J1" s="703"/>
      <c r="K1" s="78"/>
      <c r="L1" s="79"/>
      <c r="M1" s="701" t="s">
        <v>15</v>
      </c>
      <c r="N1" s="701"/>
      <c r="O1" s="701"/>
      <c r="P1" s="78"/>
    </row>
    <row r="2" spans="1:16" x14ac:dyDescent="0.25">
      <c r="A2" s="80" t="s">
        <v>361</v>
      </c>
      <c r="B2" s="81">
        <v>3.6</v>
      </c>
      <c r="C2" s="82"/>
      <c r="D2" s="82"/>
      <c r="E2" s="82"/>
      <c r="F2" s="82"/>
      <c r="G2" s="82"/>
      <c r="H2" s="82"/>
      <c r="I2" s="82"/>
      <c r="J2" s="83"/>
      <c r="K2" s="84"/>
      <c r="L2" s="85"/>
      <c r="M2" s="86"/>
      <c r="N2" s="87" t="s">
        <v>59</v>
      </c>
      <c r="O2" s="86"/>
      <c r="P2" s="84"/>
    </row>
    <row r="3" spans="1:16" x14ac:dyDescent="0.25">
      <c r="A3" s="88"/>
      <c r="B3" s="89"/>
      <c r="C3" s="89"/>
      <c r="D3" s="89"/>
      <c r="E3" s="89"/>
      <c r="F3" s="89"/>
      <c r="G3" s="89"/>
      <c r="H3" s="89"/>
      <c r="I3" s="89"/>
      <c r="J3" s="89"/>
      <c r="K3" s="84"/>
      <c r="L3" s="85"/>
      <c r="M3" s="86"/>
      <c r="N3" s="90" t="s">
        <v>60</v>
      </c>
      <c r="O3" s="86"/>
      <c r="P3" s="84"/>
    </row>
    <row r="4" spans="1:16" ht="38.25" x14ac:dyDescent="0.25">
      <c r="A4" s="91" t="s">
        <v>145</v>
      </c>
      <c r="B4" s="92"/>
      <c r="C4" s="93" t="s">
        <v>299</v>
      </c>
      <c r="D4" s="93" t="s">
        <v>272</v>
      </c>
      <c r="E4" s="93" t="s">
        <v>273</v>
      </c>
      <c r="F4" s="93" t="s">
        <v>274</v>
      </c>
      <c r="G4" s="93" t="s">
        <v>303</v>
      </c>
      <c r="H4" s="93" t="s">
        <v>300</v>
      </c>
      <c r="I4" s="93" t="s">
        <v>302</v>
      </c>
      <c r="J4" s="93" t="s">
        <v>301</v>
      </c>
      <c r="K4" s="84"/>
      <c r="L4" s="85"/>
      <c r="M4" s="86"/>
      <c r="N4" s="86"/>
      <c r="O4" s="86"/>
      <c r="P4" s="84"/>
    </row>
    <row r="5" spans="1:16" x14ac:dyDescent="0.25">
      <c r="A5" s="94" t="s">
        <v>249</v>
      </c>
      <c r="B5" s="95"/>
      <c r="C5" s="96">
        <v>2.5</v>
      </c>
      <c r="D5" s="97"/>
      <c r="E5" s="98"/>
      <c r="F5" s="99">
        <v>2.1499999999999999E-4</v>
      </c>
      <c r="G5" s="97"/>
      <c r="H5" s="97"/>
      <c r="I5" s="100">
        <f>0.144*C5</f>
        <v>0.36</v>
      </c>
      <c r="J5" s="100">
        <v>0.47</v>
      </c>
      <c r="K5" s="84"/>
      <c r="L5" s="85"/>
      <c r="M5" s="86"/>
      <c r="N5" s="86"/>
      <c r="O5" s="86"/>
      <c r="P5" s="84"/>
    </row>
    <row r="6" spans="1:16" x14ac:dyDescent="0.25">
      <c r="A6" s="94" t="s">
        <v>250</v>
      </c>
      <c r="B6" s="95"/>
      <c r="C6" s="96">
        <v>1</v>
      </c>
      <c r="D6" s="97">
        <f>+(42.3+43.3)/2</f>
        <v>42.8</v>
      </c>
      <c r="E6" s="98">
        <f>+(1.01+1.034)/2</f>
        <v>1.022</v>
      </c>
      <c r="F6" s="99">
        <f>+(E6/1000)*$B$2/D6</f>
        <v>8.5962616822429926E-5</v>
      </c>
      <c r="G6" s="97">
        <v>74</v>
      </c>
      <c r="H6" s="97">
        <v>3098.2</v>
      </c>
      <c r="I6" s="100">
        <f>0.267*C6</f>
        <v>0.26700000000000002</v>
      </c>
      <c r="J6" s="100">
        <f>H6*F6</f>
        <v>0.26632937943925239</v>
      </c>
      <c r="K6" s="84"/>
      <c r="L6" s="85"/>
      <c r="M6" s="101" t="s">
        <v>222</v>
      </c>
      <c r="N6" s="86"/>
      <c r="O6" s="86"/>
      <c r="P6" s="84"/>
    </row>
    <row r="7" spans="1:16" x14ac:dyDescent="0.25">
      <c r="A7" s="102" t="s">
        <v>144</v>
      </c>
      <c r="B7" s="95"/>
      <c r="C7" s="96">
        <v>1</v>
      </c>
      <c r="D7" s="97">
        <v>45.1</v>
      </c>
      <c r="E7" s="98">
        <v>1.077</v>
      </c>
      <c r="F7" s="99">
        <f>+(E7/1000)*$B$2/D7</f>
        <v>8.5968957871396907E-5</v>
      </c>
      <c r="G7" s="97">
        <v>64.099999999999994</v>
      </c>
      <c r="H7" s="97">
        <v>2683.7</v>
      </c>
      <c r="I7" s="100">
        <f>0.202*C7</f>
        <v>0.20200000000000001</v>
      </c>
      <c r="J7" s="100">
        <f t="shared" ref="J7:J11" si="0">H7*F7</f>
        <v>0.23071489223946787</v>
      </c>
      <c r="K7" s="84"/>
      <c r="L7" s="85"/>
      <c r="M7" s="86"/>
      <c r="N7" s="103" t="s">
        <v>102</v>
      </c>
      <c r="O7" s="86"/>
      <c r="P7" s="84"/>
    </row>
    <row r="8" spans="1:16" x14ac:dyDescent="0.25">
      <c r="A8" s="94" t="s">
        <v>247</v>
      </c>
      <c r="B8" s="95"/>
      <c r="C8" s="96">
        <v>1</v>
      </c>
      <c r="D8" s="97">
        <f>+(46+47.3)/2</f>
        <v>46.65</v>
      </c>
      <c r="E8" s="98">
        <f>+(1.099+1.13)/2</f>
        <v>1.1145</v>
      </c>
      <c r="F8" s="99">
        <f>+(E8/1000)*$B$2/D8</f>
        <v>8.6006430868167211E-5</v>
      </c>
      <c r="G8" s="97">
        <v>63</v>
      </c>
      <c r="H8" s="97">
        <v>2637.7</v>
      </c>
      <c r="I8" s="100">
        <f>0.107*C8</f>
        <v>0.107</v>
      </c>
      <c r="J8" s="100">
        <f t="shared" si="0"/>
        <v>0.22685916270096465</v>
      </c>
      <c r="K8" s="84"/>
      <c r="L8" s="85"/>
      <c r="M8" s="86"/>
      <c r="N8" s="103" t="s">
        <v>103</v>
      </c>
      <c r="O8" s="86"/>
      <c r="P8" s="84"/>
    </row>
    <row r="9" spans="1:16" x14ac:dyDescent="0.25">
      <c r="A9" s="80" t="s">
        <v>251</v>
      </c>
      <c r="B9" s="95"/>
      <c r="C9" s="96">
        <v>1</v>
      </c>
      <c r="D9" s="97">
        <f>+(13.8+15.6)/2</f>
        <v>14.7</v>
      </c>
      <c r="E9" s="98">
        <f>+(0.33+0.373)/2</f>
        <v>0.35150000000000003</v>
      </c>
      <c r="F9" s="99">
        <f>+(E9/1000)*$B$2/D9</f>
        <v>8.6081632653061237E-5</v>
      </c>
      <c r="G9" s="97">
        <v>0</v>
      </c>
      <c r="H9" s="97">
        <v>0</v>
      </c>
      <c r="I9" s="100"/>
      <c r="J9" s="100"/>
      <c r="K9" s="84"/>
      <c r="L9" s="85"/>
      <c r="M9" s="86"/>
      <c r="N9" s="103" t="s">
        <v>104</v>
      </c>
      <c r="O9" s="86"/>
      <c r="P9" s="84"/>
    </row>
    <row r="10" spans="1:16" x14ac:dyDescent="0.25">
      <c r="A10" s="80" t="s">
        <v>252</v>
      </c>
      <c r="B10" s="95"/>
      <c r="C10" s="96">
        <v>1</v>
      </c>
      <c r="D10" s="97">
        <v>16.8</v>
      </c>
      <c r="E10" s="98">
        <v>0.40100000000000002</v>
      </c>
      <c r="F10" s="99">
        <f>+(E10/1000)*$B$2/D10</f>
        <v>8.5928571428571434E-5</v>
      </c>
      <c r="G10" s="97">
        <v>0</v>
      </c>
      <c r="H10" s="97">
        <v>0</v>
      </c>
      <c r="I10" s="100"/>
      <c r="J10" s="100"/>
      <c r="K10" s="84"/>
      <c r="L10" s="85"/>
      <c r="M10" s="86"/>
      <c r="N10" s="103" t="s">
        <v>105</v>
      </c>
      <c r="O10" s="86"/>
      <c r="P10" s="84"/>
    </row>
    <row r="11" spans="1:16" x14ac:dyDescent="0.25">
      <c r="A11" s="80" t="s">
        <v>246</v>
      </c>
      <c r="B11" s="95"/>
      <c r="C11" s="96">
        <v>1</v>
      </c>
      <c r="D11" s="96"/>
      <c r="E11" s="98"/>
      <c r="F11" s="96"/>
      <c r="G11" s="97">
        <v>0</v>
      </c>
      <c r="H11" s="97">
        <v>0</v>
      </c>
      <c r="I11" s="100">
        <v>0</v>
      </c>
      <c r="J11" s="100">
        <f t="shared" si="0"/>
        <v>0</v>
      </c>
      <c r="K11" s="84"/>
      <c r="L11" s="85"/>
      <c r="M11" s="86"/>
      <c r="N11" s="103" t="s">
        <v>106</v>
      </c>
      <c r="O11" s="86"/>
      <c r="P11" s="84"/>
    </row>
    <row r="12" spans="1:16" x14ac:dyDescent="0.25">
      <c r="A12" s="80" t="s">
        <v>245</v>
      </c>
      <c r="B12" s="95"/>
      <c r="C12" s="96"/>
      <c r="D12" s="81"/>
      <c r="E12" s="81"/>
      <c r="F12" s="81"/>
      <c r="G12" s="81"/>
      <c r="H12" s="96"/>
      <c r="I12" s="96"/>
      <c r="J12" s="96"/>
      <c r="K12" s="84"/>
      <c r="L12" s="85"/>
      <c r="M12" s="86"/>
      <c r="N12" s="103" t="s">
        <v>125</v>
      </c>
      <c r="O12" s="86"/>
      <c r="P12" s="84"/>
    </row>
    <row r="13" spans="1:16" x14ac:dyDescent="0.25">
      <c r="A13" s="80" t="str">
        <f>+""</f>
        <v/>
      </c>
      <c r="B13" s="95"/>
      <c r="C13" s="96"/>
      <c r="D13" s="81"/>
      <c r="E13" s="81"/>
      <c r="F13" s="81"/>
      <c r="G13" s="81"/>
      <c r="H13" s="96"/>
      <c r="I13" s="96"/>
      <c r="J13" s="96"/>
      <c r="K13" s="84"/>
      <c r="L13" s="85"/>
      <c r="M13" s="86"/>
      <c r="N13" s="103" t="s">
        <v>107</v>
      </c>
      <c r="O13" s="86"/>
      <c r="P13" s="84"/>
    </row>
    <row r="14" spans="1:16" x14ac:dyDescent="0.25">
      <c r="A14" s="85"/>
      <c r="B14" s="86"/>
      <c r="C14" s="86"/>
      <c r="D14" s="86"/>
      <c r="E14" s="86"/>
      <c r="F14" s="86"/>
      <c r="G14" s="86"/>
      <c r="H14" s="86"/>
      <c r="I14" s="86"/>
      <c r="J14" s="86"/>
      <c r="K14" s="84"/>
      <c r="L14" s="85"/>
      <c r="M14" s="86"/>
      <c r="N14" s="103" t="s">
        <v>108</v>
      </c>
      <c r="O14" s="86"/>
      <c r="P14" s="84"/>
    </row>
    <row r="15" spans="1:16" x14ac:dyDescent="0.25">
      <c r="A15" s="85"/>
      <c r="B15" s="86"/>
      <c r="C15" s="86"/>
      <c r="D15" s="86"/>
      <c r="E15" s="86"/>
      <c r="F15" s="86"/>
      <c r="G15" s="86"/>
      <c r="H15" s="86"/>
      <c r="I15" s="86"/>
      <c r="J15" s="86"/>
      <c r="K15" s="84"/>
      <c r="L15" s="85"/>
      <c r="M15" s="86"/>
      <c r="N15" s="86"/>
      <c r="O15" s="86"/>
      <c r="P15" s="84"/>
    </row>
    <row r="16" spans="1:16" ht="15.75" thickBot="1" x14ac:dyDescent="0.3">
      <c r="A16" s="104"/>
      <c r="B16" s="105"/>
      <c r="C16" s="105"/>
      <c r="D16" s="105"/>
      <c r="E16" s="105"/>
      <c r="F16" s="105"/>
      <c r="G16" s="105"/>
      <c r="H16" s="105"/>
      <c r="I16" s="105"/>
      <c r="J16" s="105"/>
      <c r="K16" s="106"/>
      <c r="L16" s="104"/>
      <c r="M16" s="105"/>
      <c r="N16" s="105"/>
      <c r="O16" s="105"/>
      <c r="P16" s="106"/>
    </row>
    <row r="18" spans="11:14" x14ac:dyDescent="0.25">
      <c r="K18" s="107"/>
      <c r="L18" s="107"/>
    </row>
    <row r="19" spans="11:14" s="108" customFormat="1" x14ac:dyDescent="0.25"/>
    <row r="20" spans="11:14" s="109" customFormat="1" x14ac:dyDescent="0.25"/>
    <row r="21" spans="11:14" s="34" customFormat="1" x14ac:dyDescent="0.25">
      <c r="K21" s="110"/>
      <c r="L21" s="110"/>
    </row>
    <row r="22" spans="11:14" s="86" customFormat="1" x14ac:dyDescent="0.25">
      <c r="K22" s="111"/>
      <c r="L22" s="111"/>
    </row>
    <row r="23" spans="11:14" s="86" customFormat="1" x14ac:dyDescent="0.25">
      <c r="K23" s="111"/>
      <c r="L23" s="111"/>
    </row>
    <row r="24" spans="11:14" s="86" customFormat="1" x14ac:dyDescent="0.25">
      <c r="K24" s="111"/>
      <c r="L24" s="111"/>
    </row>
    <row r="25" spans="11:14" s="86" customFormat="1" x14ac:dyDescent="0.25">
      <c r="K25" s="111"/>
      <c r="L25" s="111"/>
    </row>
    <row r="26" spans="11:14" s="86" customFormat="1" x14ac:dyDescent="0.25">
      <c r="K26" s="111"/>
      <c r="L26" s="111"/>
    </row>
    <row r="27" spans="11:14" s="86" customFormat="1" x14ac:dyDescent="0.25">
      <c r="K27" s="111"/>
      <c r="L27" s="111"/>
    </row>
    <row r="28" spans="11:14" s="86" customFormat="1" x14ac:dyDescent="0.25">
      <c r="K28" s="111"/>
      <c r="L28" s="111"/>
    </row>
    <row r="29" spans="11:14" s="86" customFormat="1" x14ac:dyDescent="0.25">
      <c r="K29" s="11"/>
      <c r="L29" s="11"/>
      <c r="M29" s="11"/>
      <c r="N29" s="11"/>
    </row>
    <row r="30" spans="11:14" s="86" customFormat="1" x14ac:dyDescent="0.25">
      <c r="K30" s="11"/>
      <c r="L30" s="11"/>
      <c r="M30" s="11"/>
      <c r="N30" s="11"/>
    </row>
  </sheetData>
  <sheetProtection algorithmName="SHA-512" hashValue="V7vB2ob3xY/pbzLy05E8jkik4+9/cJS7AETVJUImytrc+EnAQSc1rJBPitJh0iZXIUnzrnqrr+CteCtkop/BrA==" saltValue="Sz6oM07Pe0d13yhFd799Ew==" spinCount="100000" sheet="1" objects="1" scenarios="1"/>
  <mergeCells count="2">
    <mergeCell ref="M1:O1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14</vt:i4>
      </vt:variant>
    </vt:vector>
  </HeadingPairs>
  <TitlesOfParts>
    <vt:vector size="14" baseType="lpstr">
      <vt:lpstr>0.Ajuda</vt:lpstr>
      <vt:lpstr>1. Identificação Ben. Oper.</vt:lpstr>
      <vt:lpstr>2. Medidas a).i)</vt:lpstr>
      <vt:lpstr>3. Medidas a).ii)</vt:lpstr>
      <vt:lpstr>4. Medidas a).iii)</vt:lpstr>
      <vt:lpstr>5. Medidas a).iv)</vt:lpstr>
      <vt:lpstr>6. Medidas a).v)</vt:lpstr>
      <vt:lpstr>7. Medidas b).i)</vt:lpstr>
      <vt:lpstr>7. Medidas b).ii)</vt:lpstr>
      <vt:lpstr>8. Medidas c)</vt:lpstr>
      <vt:lpstr>Poupanças Totais</vt:lpstr>
      <vt:lpstr>VAL Global até 25 anos</vt:lpstr>
      <vt:lpstr>Valores-Padrão</vt:lpstr>
      <vt:lpstr>Fatores de conversão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2016-05-18T21:16:05Z</dcterms:created>
  <dcterms:modified xsi:type="dcterms:W3CDTF">2016-12-23T09:23:18Z</dcterms:modified>
</cp:coreProperties>
</file>