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https://a2saloia-my.sharepoint.com/personal/a2saloia_a2saloia_onmicrosoft_com/Documents/A2S/+CO3SO/AVISOS/"/>
    </mc:Choice>
  </mc:AlternateContent>
  <xr:revisionPtr revIDLastSave="107" documentId="11_7FD6B851B977DA17BC7AB1BEDA99038A7F11FBCC" xr6:coauthVersionLast="45" xr6:coauthVersionMax="45" xr10:uidLastSave="{F5E2B056-AA7A-40A1-BD1E-09ED8742A767}"/>
  <bookViews>
    <workbookView xWindow="-110" yWindow="-110" windowWidth="19420" windowHeight="10420" tabRatio="597" firstSheet="1" activeTab="1" xr2:uid="{00000000-000D-0000-FFFF-FFFF00000000}"/>
  </bookViews>
  <sheets>
    <sheet name="Baixa Densidade" sheetId="7" state="hidden" r:id="rId1"/>
    <sheet name="Simulador_+CO3SO Urb" sheetId="13" r:id="rId2"/>
    <sheet name="aux" sheetId="15" r:id="rId3"/>
    <sheet name="Auxiliar" sheetId="1" state="hidden" r:id="rId4"/>
  </sheets>
  <externalReferences>
    <externalReference r:id="rId5"/>
    <externalReference r:id="rId6"/>
  </externalReferences>
  <definedNames>
    <definedName name="anscount" hidden="1">1</definedName>
    <definedName name="_xlnm.Print_Area" localSheetId="1">'Simulador_+CO3SO Urb'!$A$1:$N$44</definedName>
    <definedName name="Bu">[1]INPUT!$B$10</definedName>
    <definedName name="DC">[1]INPUT!$B$8</definedName>
    <definedName name="EXHIBIT_01">#REF!</definedName>
    <definedName name="EXHIBIT_02">#REF!</definedName>
    <definedName name="EXHIBIT_05">#REF!</definedName>
    <definedName name="EXHIBIT_06">#REF!</definedName>
    <definedName name="EXHIBIT_07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VARa">[1]INPUT!$B$12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3" l="1"/>
  <c r="Y27" i="13" l="1"/>
  <c r="J26" i="13"/>
  <c r="K26" i="13" s="1"/>
  <c r="F26" i="13"/>
  <c r="L26" i="13" s="1"/>
  <c r="N26" i="13" s="1"/>
  <c r="B26" i="13"/>
  <c r="Y26" i="13" s="1"/>
  <c r="G26" i="13" s="1"/>
  <c r="A26" i="13"/>
  <c r="L25" i="13"/>
  <c r="N25" i="13" s="1"/>
  <c r="K25" i="13"/>
  <c r="J25" i="13"/>
  <c r="F25" i="13"/>
  <c r="B25" i="13"/>
  <c r="Y25" i="13" s="1"/>
  <c r="G25" i="13" s="1"/>
  <c r="H25" i="13" s="1"/>
  <c r="A25" i="13"/>
  <c r="J24" i="13"/>
  <c r="L24" i="13" s="1"/>
  <c r="N24" i="13" s="1"/>
  <c r="F24" i="13"/>
  <c r="B24" i="13"/>
  <c r="Y24" i="13" s="1"/>
  <c r="G24" i="13" s="1"/>
  <c r="H24" i="13" s="1"/>
  <c r="A24" i="13"/>
  <c r="J23" i="13"/>
  <c r="K23" i="13" s="1"/>
  <c r="F23" i="13"/>
  <c r="B23" i="13"/>
  <c r="Y23" i="13" s="1"/>
  <c r="G23" i="13" s="1"/>
  <c r="J22" i="13"/>
  <c r="K22" i="13" s="1"/>
  <c r="F22" i="13"/>
  <c r="B22" i="13"/>
  <c r="Y22" i="13" s="1"/>
  <c r="G22" i="13" s="1"/>
  <c r="J21" i="13"/>
  <c r="K21" i="13" s="1"/>
  <c r="F21" i="13"/>
  <c r="B21" i="13"/>
  <c r="Y21" i="13" s="1"/>
  <c r="G21" i="13" s="1"/>
  <c r="J20" i="13"/>
  <c r="K20" i="13" s="1"/>
  <c r="F20" i="13"/>
  <c r="B20" i="13"/>
  <c r="Y20" i="13" s="1"/>
  <c r="G20" i="13" s="1"/>
  <c r="J19" i="13"/>
  <c r="K19" i="13" s="1"/>
  <c r="F19" i="13"/>
  <c r="B19" i="13"/>
  <c r="Y19" i="13" s="1"/>
  <c r="G19" i="13" s="1"/>
  <c r="J18" i="13"/>
  <c r="K18" i="13" s="1"/>
  <c r="F18" i="13"/>
  <c r="B18" i="13"/>
  <c r="Y18" i="13" s="1"/>
  <c r="G18" i="13" s="1"/>
  <c r="J17" i="13"/>
  <c r="K17" i="13" s="1"/>
  <c r="F17" i="13"/>
  <c r="B17" i="13"/>
  <c r="Y17" i="13" s="1"/>
  <c r="G17" i="13" s="1"/>
  <c r="A18" i="13"/>
  <c r="A19" i="13" s="1"/>
  <c r="A20" i="13" s="1"/>
  <c r="A21" i="13" s="1"/>
  <c r="A22" i="13" s="1"/>
  <c r="A23" i="13" s="1"/>
  <c r="H26" i="13" l="1"/>
  <c r="K24" i="13"/>
  <c r="M24" i="13"/>
  <c r="M25" i="13"/>
  <c r="M26" i="13"/>
  <c r="H21" i="13"/>
  <c r="L21" i="13" s="1"/>
  <c r="H19" i="13"/>
  <c r="L19" i="13" s="1"/>
  <c r="H17" i="13"/>
  <c r="L17" i="13" s="1"/>
  <c r="H20" i="13"/>
  <c r="L20" i="13" s="1"/>
  <c r="H18" i="13"/>
  <c r="L18" i="13" s="1"/>
  <c r="H22" i="13"/>
  <c r="L22" i="13" s="1"/>
  <c r="H23" i="13"/>
  <c r="L23" i="13" s="1"/>
  <c r="M23" i="13" l="1"/>
  <c r="N23" i="13" s="1"/>
  <c r="N31" i="13"/>
  <c r="M18" i="13"/>
  <c r="N18" i="13" s="1"/>
  <c r="M17" i="13"/>
  <c r="L27" i="13"/>
  <c r="N29" i="13"/>
  <c r="M19" i="13"/>
  <c r="N19" i="13" s="1"/>
  <c r="M20" i="13"/>
  <c r="N20" i="13" s="1"/>
  <c r="M21" i="13"/>
  <c r="N21" i="13" s="1"/>
  <c r="M22" i="13"/>
  <c r="N22" i="13" s="1"/>
  <c r="N33" i="13" l="1"/>
  <c r="M27" i="13"/>
  <c r="N40" i="13" s="1"/>
  <c r="N44" i="13" s="1"/>
  <c r="N17" i="13"/>
  <c r="N27" i="13" s="1"/>
  <c r="N35" i="13" l="1"/>
  <c r="N37" i="13" s="1"/>
  <c r="N42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Bruno Santos</author>
    <author>NORTE 2020</author>
  </authors>
  <commentList>
    <comment ref="B10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A contar até à data de submissão da candidatura
</t>
        </r>
      </text>
    </comment>
    <comment ref="B12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Investimento realizado em território nacional com origem nas Comunidades Portuguesas e Luso-descendentes.</t>
        </r>
      </text>
    </comment>
    <comment ref="I15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NORTE 2020:</t>
        </r>
        <r>
          <rPr>
            <sz val="9"/>
            <color indexed="81"/>
            <rFont val="Tahoma"/>
            <family val="2"/>
          </rPr>
          <t xml:space="preserve">
Remuneração base mensal que o beneficiário prevê atribuir ao trabalhador a contratar.
Não inclui os subsídios de Natal e de férias</t>
        </r>
      </text>
    </comment>
    <comment ref="K15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NORTE 2020:</t>
        </r>
        <r>
          <rPr>
            <sz val="9"/>
            <color indexed="81"/>
            <rFont val="Tahoma"/>
            <family val="2"/>
          </rPr>
          <t xml:space="preserve">
Tendo por referência a remuneração base, excluídos os subsídios de Natal e de férias</t>
        </r>
      </text>
    </comment>
    <comment ref="L15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O menor dos dois valores: (2+3+4) ou (6+7)</t>
        </r>
      </text>
    </comment>
  </commentList>
</comments>
</file>

<file path=xl/sharedStrings.xml><?xml version="1.0" encoding="utf-8"?>
<sst xmlns="http://schemas.openxmlformats.org/spreadsheetml/2006/main" count="354" uniqueCount="232">
  <si>
    <t>SIM</t>
  </si>
  <si>
    <t>NÃO</t>
  </si>
  <si>
    <t>IAS</t>
  </si>
  <si>
    <t>Alfândega da Fé</t>
  </si>
  <si>
    <t>Arcos de Valdevez</t>
  </si>
  <si>
    <t>Arouca</t>
  </si>
  <si>
    <t>Boticas</t>
  </si>
  <si>
    <t>Alijó</t>
  </si>
  <si>
    <t>Chaves</t>
  </si>
  <si>
    <t>Baião</t>
  </si>
  <si>
    <t>Armamar</t>
  </si>
  <si>
    <t>Bragança</t>
  </si>
  <si>
    <t>Melgaço</t>
  </si>
  <si>
    <t>Montalegre</t>
  </si>
  <si>
    <t>Carrazeda de Ansiães</t>
  </si>
  <si>
    <t>Macedo de Cavaleiros</t>
  </si>
  <si>
    <t>Monção</t>
  </si>
  <si>
    <t>Ribeira de Pena</t>
  </si>
  <si>
    <t>Celorico de Basto</t>
  </si>
  <si>
    <t>Freixo de Espada à Cinta</t>
  </si>
  <si>
    <t>Miranda do Douro</t>
  </si>
  <si>
    <t>Paredes de Coura</t>
  </si>
  <si>
    <t>Terras de Bouro</t>
  </si>
  <si>
    <t>Valpaços</t>
  </si>
  <si>
    <t>Cinfães</t>
  </si>
  <si>
    <t>Lamego</t>
  </si>
  <si>
    <t>Mirandela</t>
  </si>
  <si>
    <t>Ponte da Barca</t>
  </si>
  <si>
    <t>Vila Verde</t>
  </si>
  <si>
    <t>Vila Pouca de Aguiar</t>
  </si>
  <si>
    <t>Mesão Frio</t>
  </si>
  <si>
    <t>Mogadouro</t>
  </si>
  <si>
    <t>Ave</t>
  </si>
  <si>
    <t>Moimenta da Beira</t>
  </si>
  <si>
    <t>Vila Flor</t>
  </si>
  <si>
    <t>Cabeceiras de Basto</t>
  </si>
  <si>
    <t>Murça</t>
  </si>
  <si>
    <t>Vimioso</t>
  </si>
  <si>
    <t>Fafe</t>
  </si>
  <si>
    <t>Penedono</t>
  </si>
  <si>
    <t>Vinhais</t>
  </si>
  <si>
    <t>Vila Nova de Cerveira</t>
  </si>
  <si>
    <t>Peso da Régua</t>
  </si>
  <si>
    <t>Mondim de Basto</t>
  </si>
  <si>
    <t>Resende</t>
  </si>
  <si>
    <t>Sabrosa</t>
  </si>
  <si>
    <t>Santa Marta de Penaguião</t>
  </si>
  <si>
    <t>Vieira do Minho</t>
  </si>
  <si>
    <t>São João da Pesqueira</t>
  </si>
  <si>
    <t>Sernancelhe</t>
  </si>
  <si>
    <t>Tabuaço</t>
  </si>
  <si>
    <t>Tarouca</t>
  </si>
  <si>
    <t>Torre de Moncorvo</t>
  </si>
  <si>
    <t>Vila Nova de Foz Côa</t>
  </si>
  <si>
    <t>Vila Real</t>
  </si>
  <si>
    <t>Alto Minho</t>
  </si>
  <si>
    <t>Cávado</t>
  </si>
  <si>
    <t>Área Metropolitana do Porto</t>
  </si>
  <si>
    <t>Alto Tâmega</t>
  </si>
  <si>
    <t>Tâmega e Sousa</t>
  </si>
  <si>
    <t>Douro</t>
  </si>
  <si>
    <t>Terras de Trás-os-Montes</t>
  </si>
  <si>
    <t>NUT III</t>
  </si>
  <si>
    <t>Municípios Baixa Densidade NORTE</t>
  </si>
  <si>
    <t>Ansiães</t>
  </si>
  <si>
    <t>Amarante</t>
  </si>
  <si>
    <t>Candemil</t>
  </si>
  <si>
    <t>Gouveia (São Simão)</t>
  </si>
  <si>
    <t>Jazente</t>
  </si>
  <si>
    <t>Rebordelo</t>
  </si>
  <si>
    <t>Salvador do Monte</t>
  </si>
  <si>
    <t>União das freguesias de Aboadela, Sanche e Várzea</t>
  </si>
  <si>
    <t>União das freguesias de Olo e Canadelo</t>
  </si>
  <si>
    <t>União das freguesas de Bustelo, Carneiro e Carvalho de Rei</t>
  </si>
  <si>
    <t>Vila Chã do Marão</t>
  </si>
  <si>
    <t>Amares</t>
  </si>
  <si>
    <t>Bouro (Santa Marta)</t>
  </si>
  <si>
    <t>Goães</t>
  </si>
  <si>
    <t>União das freguesias de Caldelas, Sequeiros e Paranhos</t>
  </si>
  <si>
    <t>União das freguesias de Vilela, Seramil e Paredes Secas</t>
  </si>
  <si>
    <t>Dem</t>
  </si>
  <si>
    <t>União das freguesias de Arga (Baixo, Cima e São João)</t>
  </si>
  <si>
    <t>União das freguesias de Gondar e Orbacém</t>
  </si>
  <si>
    <t>Castelo de Paiva</t>
  </si>
  <si>
    <t>Real</t>
  </si>
  <si>
    <t>União das Fregueisas da Raia, Pedorido e Paraíso</t>
  </si>
  <si>
    <t>Caminha</t>
  </si>
  <si>
    <t>Guimarães</t>
  </si>
  <si>
    <t>União das freguesias de Arosa e Castelões</t>
  </si>
  <si>
    <t>Marco de Canaveses</t>
  </si>
  <si>
    <t>Várzea, Aliviada e Folhada</t>
  </si>
  <si>
    <t>Ponte de Lima</t>
  </si>
  <si>
    <t>Anais</t>
  </si>
  <si>
    <t>Ardegão, Freixo e Mato</t>
  </si>
  <si>
    <t>Associação de freguesias do Vale do Neiva</t>
  </si>
  <si>
    <t>Bárrio e Cepões</t>
  </si>
  <si>
    <t>Beiral do Lima</t>
  </si>
  <si>
    <t>Boalhosa</t>
  </si>
  <si>
    <t>Cabaços e Fojo Lobal</t>
  </si>
  <si>
    <t>Cabração e Moreira do Lima</t>
  </si>
  <si>
    <t>Estorãos</t>
  </si>
  <si>
    <t>Calheiros</t>
  </si>
  <si>
    <t>Friastelas</t>
  </si>
  <si>
    <t>Gemieira</t>
  </si>
  <si>
    <t>Gondufe</t>
  </si>
  <si>
    <t>Labruja</t>
  </si>
  <si>
    <t>Labrujó, Rendufe e Vilar do Monte</t>
  </si>
  <si>
    <t>Navió e Vitorino dos Piães</t>
  </si>
  <si>
    <t>Poiares</t>
  </si>
  <si>
    <t>Serdedelo</t>
  </si>
  <si>
    <t>Vale de Cambra</t>
  </si>
  <si>
    <t>Arões</t>
  </si>
  <si>
    <t>Junqueira</t>
  </si>
  <si>
    <t>Valença</t>
  </si>
  <si>
    <t>Boivão</t>
  </si>
  <si>
    <t>Fontoura</t>
  </si>
  <si>
    <t>União das freguesias de Gondomil e Safins</t>
  </si>
  <si>
    <t>União das freguesias de São Julião e Silva</t>
  </si>
  <si>
    <t>Viana do Castelo</t>
  </si>
  <si>
    <t>Montaria</t>
  </si>
  <si>
    <t>Concelho Sem Baixa Densidade</t>
  </si>
  <si>
    <t>Freguesia baixa densidade</t>
  </si>
  <si>
    <t>a) + CO3SO Emprego Interior</t>
  </si>
  <si>
    <t>b) + CO3SO Emprego Urbano</t>
  </si>
  <si>
    <t>c) + CO3SO Emprego Empreendedorismo Social</t>
  </si>
  <si>
    <t>Modalidade +CO3SO</t>
  </si>
  <si>
    <t>Modalidades Intervenção</t>
  </si>
  <si>
    <t>a) Intervenções GAL (DLBC)</t>
  </si>
  <si>
    <t>b) Intervenções CIM/AM (PDCT)</t>
  </si>
  <si>
    <t>c) Intervenções  AG</t>
  </si>
  <si>
    <t>&lt;= 2 PT</t>
  </si>
  <si>
    <t>&gt; 2 PT</t>
  </si>
  <si>
    <t>Âmbito Territorial</t>
  </si>
  <si>
    <t>Territórios Interior (baixa densidade)</t>
  </si>
  <si>
    <t xml:space="preserve">Áreas de Regeneração Urbana (ARU) previstas PEDU </t>
  </si>
  <si>
    <t>Áreas de Regeneração Urbana (ARU) previstas PARU</t>
  </si>
  <si>
    <t>Todo o território Nacional</t>
  </si>
  <si>
    <t xml:space="preserve">Tipologias de operação </t>
  </si>
  <si>
    <t>1 - Criação de Postos de Trabalho nas seguintes condições</t>
  </si>
  <si>
    <t>2 - Elegíveis contratos de trabalho sem termo, desde que celebrados após a apresentação da candidatura</t>
  </si>
  <si>
    <t>3- alínea e) do nº1 só se aplicam ao  +CO3SO Emprego Interior</t>
  </si>
  <si>
    <t>Beneficiários</t>
  </si>
  <si>
    <t xml:space="preserve">PME </t>
  </si>
  <si>
    <t>PME</t>
  </si>
  <si>
    <t>Entidades da economia social previstas no nº4 da Lei nº30/2013</t>
  </si>
  <si>
    <t>Taxa 85%</t>
  </si>
  <si>
    <t>Taxa fixa de 40% sobre custos diretos com os posto de trabalho criados</t>
  </si>
  <si>
    <t>Nº total de Postos de trabalho a criar</t>
  </si>
  <si>
    <t>Empresa iniciou atividade há menos de 5 anos?</t>
  </si>
  <si>
    <t>a)</t>
  </si>
  <si>
    <t xml:space="preserve">b) </t>
  </si>
  <si>
    <t>c)</t>
  </si>
  <si>
    <t xml:space="preserve">d.i) </t>
  </si>
  <si>
    <t xml:space="preserve">d.ii) </t>
  </si>
  <si>
    <t>d.iii)</t>
  </si>
  <si>
    <t>d.iv)</t>
  </si>
  <si>
    <t xml:space="preserve">d.v) </t>
  </si>
  <si>
    <t xml:space="preserve">d.vi) </t>
  </si>
  <si>
    <t xml:space="preserve">d.vii) </t>
  </si>
  <si>
    <t xml:space="preserve">d.viii) </t>
  </si>
  <si>
    <t xml:space="preserve">d.ix) </t>
  </si>
  <si>
    <t xml:space="preserve">d.x) </t>
  </si>
  <si>
    <t xml:space="preserve">d.xi) </t>
  </si>
  <si>
    <t xml:space="preserve">d.xii) </t>
  </si>
  <si>
    <t xml:space="preserve">f) </t>
  </si>
  <si>
    <t>Próprio emprego</t>
  </si>
  <si>
    <t>Desempregados inscritos há pelo menos 6 meses no IEFP</t>
  </si>
  <si>
    <t xml:space="preserve">Desempregados inscritos há pelo menos 2 meses no IEFP &lt;= 29 anos ou &gt;45 anos </t>
  </si>
  <si>
    <t xml:space="preserve">Desempregado inscrito no IEFP, beneficiário de prestação de desemprego </t>
  </si>
  <si>
    <t>Desempregado inscrito no IEFP, beneficiário do rendimento social de inserção</t>
  </si>
  <si>
    <t>Desempregado inscrito no IEFP, com deficiência e incapacidade</t>
  </si>
  <si>
    <t>Desempregado inscrito no IEFP, que integre família monoparental</t>
  </si>
  <si>
    <t>Desempregado inscrito no IEFP, cujo conjuge ou pessoa com quem viva em união de facto se encontre igualmente em situação de desemprego, inscrito no IEFP</t>
  </si>
  <si>
    <t>Desempregado inscrito no IEFP, vítima de violência doméstica</t>
  </si>
  <si>
    <t>Desempregado inscrito no IEFP, refugiado</t>
  </si>
  <si>
    <t>Desempregado inscrito no IEFP, Ex-recluso e aquele que tenha cumprido penas ou medidas judiciais não privativas e liberdades em condições de se inserir na vida ativa</t>
  </si>
  <si>
    <t>Desempregado inscrito no IEFP, toxicodependente em processo de recuperação</t>
  </si>
  <si>
    <t>Desempregado inscrito no IEFP, em situação de sem-abrigo</t>
  </si>
  <si>
    <t>Desempregado inscrito no IEFP, vítima de tráfico de seres humanos</t>
  </si>
  <si>
    <t>Pessoas que não tenham registos na segurança social como trabalhadores por conta de outrem, nem como trabalhadores independentes nos 6 meses anteriores à contratação.</t>
  </si>
  <si>
    <t>Desempregado inscrito no IEFP, que tenha prestado serviço efetivo em regime de contrato, regime de contrato especial ou regime de voluntariado nas forças armadas ( condições do nº 2 do artigo 22º do Decreto-lei nº76/2018)</t>
  </si>
  <si>
    <t>Nº de meses a financiar</t>
  </si>
  <si>
    <t>Comparticipação TOTAL FSE</t>
  </si>
  <si>
    <t>Ordenação
PT</t>
  </si>
  <si>
    <t>OCS Taxa Fixa 40%</t>
  </si>
  <si>
    <t>OSS</t>
  </si>
  <si>
    <t>Valor Máximo de Apoio (IAS)</t>
  </si>
  <si>
    <t>Comparticipação FSE Custos Diretos c/ PT (85%)</t>
  </si>
  <si>
    <t>(1)</t>
  </si>
  <si>
    <t>(2)</t>
  </si>
  <si>
    <t>(3)</t>
  </si>
  <si>
    <t>(5)</t>
  </si>
  <si>
    <t>Total Elegível</t>
  </si>
  <si>
    <t>R.1.4.2. Apoio à criação do Próprio Emprego</t>
  </si>
  <si>
    <t>R.1.4.3. Apoios Diretos à Contratação</t>
  </si>
  <si>
    <t>R1. Encargos com Destinatários</t>
  </si>
  <si>
    <t>TSU</t>
  </si>
  <si>
    <t>(4)</t>
  </si>
  <si>
    <t>(6)</t>
  </si>
  <si>
    <t>(7)</t>
  </si>
  <si>
    <t>Majoração 0,5 IAS</t>
  </si>
  <si>
    <t>(8)</t>
  </si>
  <si>
    <t>Investidor da Diáspora</t>
  </si>
  <si>
    <t>GAL</t>
  </si>
  <si>
    <t>AG</t>
  </si>
  <si>
    <t>R1. ENCARGOS COM DESTINATÁRIOS (Custos Diretos com PT criados)</t>
  </si>
  <si>
    <t>TAXA FIXA 40%</t>
  </si>
  <si>
    <t>TOTAL APOIO</t>
  </si>
  <si>
    <t>TSU
(Máx apoio)</t>
  </si>
  <si>
    <t xml:space="preserve">Remuneração base mensal </t>
  </si>
  <si>
    <t>Remuneração base total</t>
  </si>
  <si>
    <t>TSU 
(RB)</t>
  </si>
  <si>
    <t>Valor do Apoio Apurado (R1)</t>
  </si>
  <si>
    <t>(9)</t>
  </si>
  <si>
    <t>(10=8+9)</t>
  </si>
  <si>
    <t>Instruções:</t>
  </si>
  <si>
    <t xml:space="preserve">Preencha apenas as células a sombreado verde claro. As restantes são calculadas automaticamente.
</t>
  </si>
  <si>
    <t>Não aplicável</t>
  </si>
  <si>
    <t>Microempresa</t>
  </si>
  <si>
    <t xml:space="preserve">Pequena Empresa </t>
  </si>
  <si>
    <t>Média Empresa</t>
  </si>
  <si>
    <t>a) As cooperativas;</t>
  </si>
  <si>
    <t>b) As associações mutualistas;</t>
  </si>
  <si>
    <t>c) As misericórdias;</t>
  </si>
  <si>
    <t>d) As fundações;</t>
  </si>
  <si>
    <t>e) As instituições particulares de solidariedade social não abrangidas pelas alíneas anteriores;</t>
  </si>
  <si>
    <t>f) As associações com fins altruísticos que atuem no âmbito cultural, recreativo, do desporto e do desenvolvimento local;</t>
  </si>
  <si>
    <t>g) As entidades abrangidas pelos subsectores comunitário e autogestionário, integrados nos termos da Constituição no sector cooperativo e social;</t>
  </si>
  <si>
    <t>h) Outras entidades dotadas de personalidade jurídica, que respeitem os princípios orientadores da economia social previstos no artigo 5.º da presente lei e constem da base de dados da economia social.</t>
  </si>
  <si>
    <t>Sim</t>
  </si>
  <si>
    <t>Não</t>
  </si>
  <si>
    <r>
      <t xml:space="preserve">CARATERIZAÇÃO DOS POSTOS DE TRABALHO A CRIAR
</t>
    </r>
    <r>
      <rPr>
        <sz val="9"/>
        <color theme="0"/>
        <rFont val="Calibri"/>
        <family val="2"/>
        <scheme val="minor"/>
      </rPr>
      <t>(nº 1 do artigo 6.º do Regulamento Específico +CO3SO)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</si>
</sst>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63"/>
      <name val="Arial"/>
      <family val="2"/>
    </font>
    <font>
      <b/>
      <sz val="8"/>
      <color indexed="63"/>
      <name val="Arial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  <charset val="1"/>
    </font>
    <font>
      <sz val="10"/>
      <color rgb="FF404041"/>
      <name val="Leelawadee UI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1"/>
      <name val="Arial Unicode MS"/>
      <family val="2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/>
  </cellStyleXfs>
  <cellXfs count="118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/>
    <xf numFmtId="0" fontId="2" fillId="4" borderId="1" xfId="0" applyFont="1" applyFill="1" applyBorder="1" applyAlignment="1">
      <alignment vertical="top"/>
    </xf>
    <xf numFmtId="0" fontId="3" fillId="5" borderId="1" xfId="0" applyFont="1" applyFill="1" applyBorder="1" applyAlignment="1">
      <alignment vertical="center"/>
    </xf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/>
    <xf numFmtId="0" fontId="0" fillId="0" borderId="0" xfId="0" applyBorder="1"/>
    <xf numFmtId="0" fontId="1" fillId="0" borderId="11" xfId="0" applyFont="1" applyBorder="1"/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2" xfId="0" applyBorder="1"/>
    <xf numFmtId="0" fontId="0" fillId="0" borderId="4" xfId="0" applyBorder="1"/>
    <xf numFmtId="0" fontId="0" fillId="0" borderId="4" xfId="0" applyFill="1" applyBorder="1"/>
    <xf numFmtId="0" fontId="0" fillId="0" borderId="4" xfId="0" applyBorder="1" applyAlignment="1"/>
    <xf numFmtId="0" fontId="0" fillId="0" borderId="3" xfId="0" applyBorder="1" applyAlignment="1"/>
    <xf numFmtId="0" fontId="0" fillId="0" borderId="3" xfId="0" applyBorder="1"/>
    <xf numFmtId="0" fontId="0" fillId="0" borderId="26" xfId="0" applyBorder="1"/>
    <xf numFmtId="0" fontId="8" fillId="0" borderId="0" xfId="0" applyFont="1" applyAlignment="1">
      <alignment horizontal="justify" vertical="center"/>
    </xf>
    <xf numFmtId="0" fontId="1" fillId="0" borderId="0" xfId="0" applyFont="1" applyAlignment="1">
      <alignment horizontal="left"/>
    </xf>
    <xf numFmtId="0" fontId="9" fillId="0" borderId="0" xfId="0" applyFont="1"/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/>
    </xf>
    <xf numFmtId="0" fontId="11" fillId="0" borderId="0" xfId="0" applyFont="1" applyBorder="1"/>
    <xf numFmtId="0" fontId="9" fillId="0" borderId="0" xfId="0" applyFont="1" applyBorder="1" applyAlignment="1" applyProtection="1">
      <alignment horizontal="center"/>
    </xf>
    <xf numFmtId="0" fontId="12" fillId="0" borderId="0" xfId="0" applyFont="1" applyAlignment="1">
      <alignment vertical="center"/>
    </xf>
    <xf numFmtId="0" fontId="9" fillId="4" borderId="0" xfId="0" applyFont="1" applyFill="1"/>
    <xf numFmtId="0" fontId="9" fillId="0" borderId="0" xfId="0" applyFont="1" applyBorder="1"/>
    <xf numFmtId="0" fontId="12" fillId="7" borderId="15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/>
    </xf>
    <xf numFmtId="0" fontId="13" fillId="10" borderId="0" xfId="3" applyFont="1" applyFill="1" applyBorder="1" applyAlignment="1">
      <alignment horizontal="left" vertical="center" wrapText="1"/>
    </xf>
    <xf numFmtId="0" fontId="13" fillId="10" borderId="0" xfId="3" applyFont="1" applyFill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4" borderId="0" xfId="0" applyFont="1" applyFill="1" applyAlignment="1">
      <alignment vertical="center"/>
    </xf>
    <xf numFmtId="10" fontId="12" fillId="7" borderId="14" xfId="2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1" fontId="12" fillId="7" borderId="14" xfId="2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2" fillId="7" borderId="15" xfId="0" applyFont="1" applyFill="1" applyBorder="1" applyAlignment="1" applyProtection="1">
      <alignment horizontal="center" vertical="center"/>
      <protection locked="0"/>
    </xf>
    <xf numFmtId="0" fontId="12" fillId="7" borderId="16" xfId="0" applyFont="1" applyFill="1" applyBorder="1" applyAlignment="1" applyProtection="1">
      <alignment horizontal="center" vertical="center"/>
      <protection locked="0"/>
    </xf>
    <xf numFmtId="0" fontId="12" fillId="7" borderId="14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11" borderId="28" xfId="0" applyFont="1" applyFill="1" applyBorder="1" applyAlignment="1">
      <alignment horizontal="center" vertical="center" wrapText="1"/>
    </xf>
    <xf numFmtId="0" fontId="10" fillId="12" borderId="28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 wrapText="1"/>
    </xf>
    <xf numFmtId="0" fontId="10" fillId="8" borderId="28" xfId="0" applyFont="1" applyFill="1" applyBorder="1" applyAlignment="1">
      <alignment horizontal="center" vertical="center" wrapText="1"/>
    </xf>
    <xf numFmtId="0" fontId="10" fillId="13" borderId="28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8" xfId="0" quotePrefix="1" applyFont="1" applyFill="1" applyBorder="1" applyAlignment="1">
      <alignment horizontal="center" vertical="center" wrapText="1"/>
    </xf>
    <xf numFmtId="0" fontId="10" fillId="8" borderId="28" xfId="0" quotePrefix="1" applyFont="1" applyFill="1" applyBorder="1" applyAlignment="1">
      <alignment horizontal="center" vertical="center" wrapText="1"/>
    </xf>
    <xf numFmtId="0" fontId="10" fillId="13" borderId="28" xfId="0" quotePrefix="1" applyFont="1" applyFill="1" applyBorder="1" applyAlignment="1">
      <alignment horizontal="center" vertical="center" wrapText="1"/>
    </xf>
    <xf numFmtId="0" fontId="10" fillId="11" borderId="28" xfId="0" quotePrefix="1" applyFont="1" applyFill="1" applyBorder="1" applyAlignment="1">
      <alignment horizontal="center" vertical="center" wrapText="1"/>
    </xf>
    <xf numFmtId="0" fontId="10" fillId="12" borderId="28" xfId="0" applyFont="1" applyFill="1" applyBorder="1" applyAlignment="1">
      <alignment horizontal="center" vertical="center" wrapText="1"/>
    </xf>
    <xf numFmtId="0" fontId="13" fillId="10" borderId="26" xfId="3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 applyProtection="1">
      <alignment horizontal="center" vertical="center"/>
    </xf>
    <xf numFmtId="0" fontId="13" fillId="10" borderId="26" xfId="3" applyFont="1" applyFill="1" applyBorder="1" applyAlignment="1">
      <alignment horizontal="left" vertical="center"/>
    </xf>
    <xf numFmtId="44" fontId="9" fillId="7" borderId="14" xfId="1" applyFont="1" applyFill="1" applyBorder="1" applyAlignment="1" applyProtection="1">
      <alignment horizontal="right" vertical="center"/>
    </xf>
    <xf numFmtId="164" fontId="13" fillId="10" borderId="26" xfId="3" applyNumberFormat="1" applyFont="1" applyFill="1" applyBorder="1" applyAlignment="1">
      <alignment horizontal="center" vertical="center"/>
    </xf>
    <xf numFmtId="44" fontId="9" fillId="7" borderId="3" xfId="1" applyFont="1" applyFill="1" applyBorder="1" applyAlignment="1" applyProtection="1">
      <alignment vertical="center"/>
      <protection locked="0"/>
    </xf>
    <xf numFmtId="44" fontId="9" fillId="7" borderId="14" xfId="1" applyFont="1" applyFill="1" applyBorder="1" applyAlignment="1" applyProtection="1">
      <alignment vertical="center"/>
    </xf>
    <xf numFmtId="44" fontId="9" fillId="7" borderId="14" xfId="0" applyNumberFormat="1" applyFont="1" applyFill="1" applyBorder="1" applyAlignment="1" applyProtection="1">
      <alignment vertical="center"/>
    </xf>
    <xf numFmtId="44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49" fontId="15" fillId="0" borderId="0" xfId="0" applyNumberFormat="1" applyFont="1" applyAlignment="1">
      <alignment vertical="center"/>
    </xf>
    <xf numFmtId="49" fontId="9" fillId="2" borderId="14" xfId="0" applyNumberFormat="1" applyFont="1" applyFill="1" applyBorder="1" applyAlignment="1" applyProtection="1">
      <alignment horizontal="center" vertical="center"/>
    </xf>
    <xf numFmtId="44" fontId="9" fillId="0" borderId="0" xfId="0" applyNumberFormat="1" applyFont="1"/>
    <xf numFmtId="0" fontId="13" fillId="10" borderId="26" xfId="3" applyFont="1" applyFill="1" applyBorder="1" applyAlignment="1">
      <alignment horizontal="left" vertical="center" wrapText="1"/>
    </xf>
    <xf numFmtId="0" fontId="13" fillId="10" borderId="14" xfId="3" applyFont="1" applyFill="1" applyBorder="1" applyAlignment="1">
      <alignment horizontal="center" vertical="center"/>
    </xf>
    <xf numFmtId="0" fontId="13" fillId="10" borderId="14" xfId="3" applyFont="1" applyFill="1" applyBorder="1" applyAlignment="1">
      <alignment horizontal="left" vertical="center"/>
    </xf>
    <xf numFmtId="0" fontId="9" fillId="4" borderId="0" xfId="0" applyFont="1" applyFill="1" applyBorder="1" applyAlignment="1"/>
    <xf numFmtId="44" fontId="12" fillId="9" borderId="1" xfId="0" applyNumberFormat="1" applyFont="1" applyFill="1" applyBorder="1" applyAlignment="1" applyProtection="1">
      <alignment vertical="center"/>
    </xf>
    <xf numFmtId="0" fontId="9" fillId="0" borderId="0" xfId="0" applyFont="1" applyAlignment="1">
      <alignment horizontal="right"/>
    </xf>
    <xf numFmtId="0" fontId="14" fillId="3" borderId="15" xfId="0" applyFont="1" applyFill="1" applyBorder="1" applyAlignment="1">
      <alignment horizontal="right"/>
    </xf>
    <xf numFmtId="0" fontId="14" fillId="3" borderId="27" xfId="0" applyFont="1" applyFill="1" applyBorder="1" applyAlignment="1">
      <alignment horizontal="right"/>
    </xf>
    <xf numFmtId="0" fontId="14" fillId="3" borderId="16" xfId="0" applyFont="1" applyFill="1" applyBorder="1" applyAlignment="1">
      <alignment horizontal="right"/>
    </xf>
    <xf numFmtId="44" fontId="16" fillId="2" borderId="14" xfId="1" applyFont="1" applyFill="1" applyBorder="1" applyAlignment="1"/>
    <xf numFmtId="0" fontId="14" fillId="3" borderId="15" xfId="0" applyFont="1" applyFill="1" applyBorder="1" applyAlignment="1">
      <alignment horizontal="right" vertical="center"/>
    </xf>
    <xf numFmtId="0" fontId="14" fillId="3" borderId="27" xfId="0" applyFont="1" applyFill="1" applyBorder="1" applyAlignment="1">
      <alignment horizontal="right" vertical="center"/>
    </xf>
    <xf numFmtId="0" fontId="14" fillId="3" borderId="16" xfId="0" applyFont="1" applyFill="1" applyBorder="1" applyAlignment="1">
      <alignment horizontal="right" vertical="center"/>
    </xf>
    <xf numFmtId="0" fontId="9" fillId="0" borderId="0" xfId="0" applyFont="1" applyProtection="1"/>
    <xf numFmtId="0" fontId="10" fillId="3" borderId="15" xfId="0" applyFont="1" applyFill="1" applyBorder="1" applyAlignment="1">
      <alignment horizontal="right" vertical="center"/>
    </xf>
    <xf numFmtId="0" fontId="10" fillId="3" borderId="27" xfId="0" applyFont="1" applyFill="1" applyBorder="1" applyAlignment="1">
      <alignment horizontal="right" vertical="center"/>
    </xf>
    <xf numFmtId="0" fontId="10" fillId="3" borderId="16" xfId="0" applyFont="1" applyFill="1" applyBorder="1" applyAlignment="1">
      <alignment horizontal="right" vertical="center"/>
    </xf>
    <xf numFmtId="0" fontId="9" fillId="6" borderId="0" xfId="0" applyFont="1" applyFill="1"/>
    <xf numFmtId="0" fontId="12" fillId="6" borderId="14" xfId="0" applyFont="1" applyFill="1" applyBorder="1" applyAlignment="1">
      <alignment horizontal="center"/>
    </xf>
    <xf numFmtId="0" fontId="12" fillId="6" borderId="14" xfId="0" applyFont="1" applyFill="1" applyBorder="1" applyAlignment="1">
      <alignment horizontal="center"/>
    </xf>
    <xf numFmtId="44" fontId="9" fillId="6" borderId="14" xfId="1" applyFont="1" applyFill="1" applyBorder="1" applyAlignment="1" applyProtection="1">
      <alignment horizontal="right"/>
    </xf>
    <xf numFmtId="0" fontId="9" fillId="6" borderId="0" xfId="0" applyFont="1" applyFill="1" applyBorder="1"/>
    <xf numFmtId="0" fontId="9" fillId="6" borderId="0" xfId="0" applyFont="1" applyFill="1" applyAlignment="1" applyProtection="1">
      <alignment horizontal="right"/>
    </xf>
    <xf numFmtId="0" fontId="17" fillId="6" borderId="14" xfId="0" applyFont="1" applyFill="1" applyBorder="1" applyAlignment="1">
      <alignment horizontal="center"/>
    </xf>
    <xf numFmtId="0" fontId="17" fillId="6" borderId="14" xfId="0" applyFont="1" applyFill="1" applyBorder="1" applyAlignment="1">
      <alignment horizontal="center"/>
    </xf>
    <xf numFmtId="44" fontId="9" fillId="6" borderId="14" xfId="0" applyNumberFormat="1" applyFont="1" applyFill="1" applyBorder="1" applyProtection="1"/>
    <xf numFmtId="0" fontId="10" fillId="3" borderId="15" xfId="0" applyFont="1" applyFill="1" applyBorder="1" applyAlignment="1">
      <alignment horizontal="right" wrapText="1"/>
    </xf>
    <xf numFmtId="0" fontId="10" fillId="3" borderId="27" xfId="0" applyFont="1" applyFill="1" applyBorder="1" applyAlignment="1">
      <alignment horizontal="right" wrapText="1"/>
    </xf>
    <xf numFmtId="0" fontId="10" fillId="3" borderId="16" xfId="0" applyFont="1" applyFill="1" applyBorder="1" applyAlignment="1">
      <alignment horizontal="right" wrapText="1"/>
    </xf>
    <xf numFmtId="0" fontId="10" fillId="3" borderId="15" xfId="0" applyFont="1" applyFill="1" applyBorder="1" applyAlignment="1">
      <alignment horizontal="right"/>
    </xf>
    <xf numFmtId="0" fontId="10" fillId="3" borderId="27" xfId="0" applyFont="1" applyFill="1" applyBorder="1" applyAlignment="1">
      <alignment horizontal="right"/>
    </xf>
    <xf numFmtId="0" fontId="10" fillId="3" borderId="16" xfId="0" applyFont="1" applyFill="1" applyBorder="1" applyAlignment="1">
      <alignment horizontal="right"/>
    </xf>
  </cellXfs>
  <cellStyles count="4">
    <cellStyle name="Moeda" xfId="1" builtinId="4"/>
    <cellStyle name="Normal" xfId="0" builtinId="0"/>
    <cellStyle name="Normal 2" xfId="3" xr:uid="{00000000-0005-0000-0000-000002000000}"/>
    <cellStyle name="Percentagem" xfId="2" builtinId="5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  <sheetName val="Referências"/>
      <sheetName val="legen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opLeftCell="A22" workbookViewId="0">
      <selection activeCell="B57" sqref="B57"/>
    </sheetView>
  </sheetViews>
  <sheetFormatPr defaultRowHeight="14.5"/>
  <cols>
    <col min="1" max="1" width="23.54296875" bestFit="1" customWidth="1"/>
    <col min="2" max="2" width="54.1796875" bestFit="1" customWidth="1"/>
    <col min="4" max="4" width="29.1796875" bestFit="1" customWidth="1"/>
    <col min="5" max="5" width="43.54296875" bestFit="1" customWidth="1"/>
  </cols>
  <sheetData>
    <row r="1" spans="1:5">
      <c r="A1" s="1" t="s">
        <v>62</v>
      </c>
      <c r="B1" s="1" t="s">
        <v>63</v>
      </c>
      <c r="D1" s="1" t="s">
        <v>120</v>
      </c>
      <c r="E1" s="1" t="s">
        <v>121</v>
      </c>
    </row>
    <row r="2" spans="1:5">
      <c r="A2" s="5" t="s">
        <v>61</v>
      </c>
      <c r="B2" s="4" t="s">
        <v>3</v>
      </c>
      <c r="D2" s="4" t="s">
        <v>65</v>
      </c>
      <c r="E2" s="4" t="s">
        <v>64</v>
      </c>
    </row>
    <row r="3" spans="1:5">
      <c r="A3" s="5" t="s">
        <v>60</v>
      </c>
      <c r="B3" s="4" t="s">
        <v>7</v>
      </c>
      <c r="D3" s="4" t="s">
        <v>65</v>
      </c>
      <c r="E3" s="4" t="s">
        <v>66</v>
      </c>
    </row>
    <row r="4" spans="1:5">
      <c r="A4" s="5" t="s">
        <v>55</v>
      </c>
      <c r="B4" s="4" t="s">
        <v>4</v>
      </c>
      <c r="D4" s="4" t="s">
        <v>65</v>
      </c>
      <c r="E4" s="4" t="s">
        <v>67</v>
      </c>
    </row>
    <row r="5" spans="1:5">
      <c r="A5" s="5" t="s">
        <v>60</v>
      </c>
      <c r="B5" s="4" t="s">
        <v>10</v>
      </c>
      <c r="D5" s="4" t="s">
        <v>65</v>
      </c>
      <c r="E5" s="4" t="s">
        <v>68</v>
      </c>
    </row>
    <row r="6" spans="1:5">
      <c r="A6" s="5" t="s">
        <v>57</v>
      </c>
      <c r="B6" s="4" t="s">
        <v>5</v>
      </c>
      <c r="D6" s="4" t="s">
        <v>65</v>
      </c>
      <c r="E6" s="4" t="s">
        <v>69</v>
      </c>
    </row>
    <row r="7" spans="1:5">
      <c r="A7" s="5" t="s">
        <v>59</v>
      </c>
      <c r="B7" s="4" t="s">
        <v>9</v>
      </c>
      <c r="D7" s="4" t="s">
        <v>65</v>
      </c>
      <c r="E7" s="4" t="s">
        <v>70</v>
      </c>
    </row>
    <row r="8" spans="1:5">
      <c r="A8" s="5" t="s">
        <v>58</v>
      </c>
      <c r="B8" s="4" t="s">
        <v>6</v>
      </c>
      <c r="D8" s="4" t="s">
        <v>65</v>
      </c>
      <c r="E8" s="4" t="s">
        <v>71</v>
      </c>
    </row>
    <row r="9" spans="1:5">
      <c r="A9" s="5" t="s">
        <v>61</v>
      </c>
      <c r="B9" s="4" t="s">
        <v>11</v>
      </c>
      <c r="D9" s="4" t="s">
        <v>65</v>
      </c>
      <c r="E9" s="4" t="s">
        <v>73</v>
      </c>
    </row>
    <row r="10" spans="1:5">
      <c r="A10" s="5" t="s">
        <v>32</v>
      </c>
      <c r="B10" s="4" t="s">
        <v>35</v>
      </c>
      <c r="D10" s="4" t="s">
        <v>65</v>
      </c>
      <c r="E10" s="4" t="s">
        <v>72</v>
      </c>
    </row>
    <row r="11" spans="1:5">
      <c r="A11" s="5" t="s">
        <v>60</v>
      </c>
      <c r="B11" s="4" t="s">
        <v>14</v>
      </c>
      <c r="D11" s="4" t="s">
        <v>65</v>
      </c>
      <c r="E11" s="4" t="s">
        <v>74</v>
      </c>
    </row>
    <row r="12" spans="1:5">
      <c r="A12" s="5" t="s">
        <v>59</v>
      </c>
      <c r="B12" s="4" t="s">
        <v>18</v>
      </c>
      <c r="D12" s="4" t="s">
        <v>75</v>
      </c>
      <c r="E12" s="4" t="s">
        <v>76</v>
      </c>
    </row>
    <row r="13" spans="1:5">
      <c r="A13" s="5" t="s">
        <v>58</v>
      </c>
      <c r="B13" s="4" t="s">
        <v>8</v>
      </c>
      <c r="D13" s="4" t="s">
        <v>75</v>
      </c>
      <c r="E13" s="4" t="s">
        <v>77</v>
      </c>
    </row>
    <row r="14" spans="1:5">
      <c r="A14" s="5" t="s">
        <v>59</v>
      </c>
      <c r="B14" s="4" t="s">
        <v>24</v>
      </c>
      <c r="D14" s="4" t="s">
        <v>75</v>
      </c>
      <c r="E14" s="4" t="s">
        <v>78</v>
      </c>
    </row>
    <row r="15" spans="1:5">
      <c r="A15" s="5" t="s">
        <v>32</v>
      </c>
      <c r="B15" s="4" t="s">
        <v>38</v>
      </c>
      <c r="D15" s="4" t="s">
        <v>75</v>
      </c>
      <c r="E15" s="4" t="s">
        <v>79</v>
      </c>
    </row>
    <row r="16" spans="1:5">
      <c r="A16" s="5" t="s">
        <v>60</v>
      </c>
      <c r="B16" s="4" t="s">
        <v>19</v>
      </c>
      <c r="D16" s="4" t="s">
        <v>86</v>
      </c>
      <c r="E16" s="4" t="s">
        <v>80</v>
      </c>
    </row>
    <row r="17" spans="1:5">
      <c r="A17" s="5" t="s">
        <v>60</v>
      </c>
      <c r="B17" s="4" t="s">
        <v>25</v>
      </c>
      <c r="D17" s="4" t="s">
        <v>86</v>
      </c>
      <c r="E17" s="4" t="s">
        <v>81</v>
      </c>
    </row>
    <row r="18" spans="1:5">
      <c r="A18" s="5" t="s">
        <v>61</v>
      </c>
      <c r="B18" s="4" t="s">
        <v>15</v>
      </c>
      <c r="D18" s="4" t="s">
        <v>86</v>
      </c>
      <c r="E18" s="4" t="s">
        <v>82</v>
      </c>
    </row>
    <row r="19" spans="1:5">
      <c r="A19" s="5" t="s">
        <v>55</v>
      </c>
      <c r="B19" s="4" t="s">
        <v>12</v>
      </c>
      <c r="D19" s="4" t="s">
        <v>83</v>
      </c>
      <c r="E19" s="4" t="s">
        <v>84</v>
      </c>
    </row>
    <row r="20" spans="1:5">
      <c r="A20" s="5" t="s">
        <v>60</v>
      </c>
      <c r="B20" s="4" t="s">
        <v>30</v>
      </c>
      <c r="D20" s="4" t="s">
        <v>83</v>
      </c>
      <c r="E20" s="4" t="s">
        <v>85</v>
      </c>
    </row>
    <row r="21" spans="1:5">
      <c r="A21" s="5" t="s">
        <v>61</v>
      </c>
      <c r="B21" s="4" t="s">
        <v>20</v>
      </c>
      <c r="D21" s="4" t="s">
        <v>87</v>
      </c>
      <c r="E21" s="4" t="s">
        <v>88</v>
      </c>
    </row>
    <row r="22" spans="1:5">
      <c r="A22" s="5" t="s">
        <v>61</v>
      </c>
      <c r="B22" s="4" t="s">
        <v>26</v>
      </c>
      <c r="D22" s="4" t="s">
        <v>89</v>
      </c>
      <c r="E22" s="4" t="s">
        <v>90</v>
      </c>
    </row>
    <row r="23" spans="1:5">
      <c r="A23" s="5" t="s">
        <v>61</v>
      </c>
      <c r="B23" s="4" t="s">
        <v>31</v>
      </c>
      <c r="D23" s="4" t="s">
        <v>91</v>
      </c>
      <c r="E23" s="4" t="s">
        <v>92</v>
      </c>
    </row>
    <row r="24" spans="1:5">
      <c r="A24" s="5" t="s">
        <v>60</v>
      </c>
      <c r="B24" s="4" t="s">
        <v>33</v>
      </c>
      <c r="D24" s="4" t="s">
        <v>91</v>
      </c>
      <c r="E24" s="4" t="s">
        <v>93</v>
      </c>
    </row>
    <row r="25" spans="1:5">
      <c r="A25" s="5" t="s">
        <v>55</v>
      </c>
      <c r="B25" s="4" t="s">
        <v>16</v>
      </c>
      <c r="D25" s="4" t="s">
        <v>91</v>
      </c>
      <c r="E25" s="4" t="s">
        <v>94</v>
      </c>
    </row>
    <row r="26" spans="1:5">
      <c r="A26" s="5" t="s">
        <v>32</v>
      </c>
      <c r="B26" s="4" t="s">
        <v>43</v>
      </c>
      <c r="D26" s="4" t="s">
        <v>91</v>
      </c>
      <c r="E26" s="4" t="s">
        <v>95</v>
      </c>
    </row>
    <row r="27" spans="1:5">
      <c r="A27" s="5" t="s">
        <v>58</v>
      </c>
      <c r="B27" s="4" t="s">
        <v>13</v>
      </c>
      <c r="D27" s="4" t="s">
        <v>91</v>
      </c>
      <c r="E27" s="4" t="s">
        <v>96</v>
      </c>
    </row>
    <row r="28" spans="1:5">
      <c r="A28" s="5" t="s">
        <v>60</v>
      </c>
      <c r="B28" s="4" t="s">
        <v>36</v>
      </c>
      <c r="D28" s="4" t="s">
        <v>91</v>
      </c>
      <c r="E28" s="4" t="s">
        <v>97</v>
      </c>
    </row>
    <row r="29" spans="1:5">
      <c r="A29" s="5" t="s">
        <v>55</v>
      </c>
      <c r="B29" s="4" t="s">
        <v>21</v>
      </c>
      <c r="D29" s="4" t="s">
        <v>91</v>
      </c>
      <c r="E29" s="4" t="s">
        <v>98</v>
      </c>
    </row>
    <row r="30" spans="1:5">
      <c r="A30" s="5" t="s">
        <v>60</v>
      </c>
      <c r="B30" s="4" t="s">
        <v>39</v>
      </c>
      <c r="D30" s="4" t="s">
        <v>91</v>
      </c>
      <c r="E30" s="4" t="s">
        <v>99</v>
      </c>
    </row>
    <row r="31" spans="1:5">
      <c r="A31" s="5" t="s">
        <v>60</v>
      </c>
      <c r="B31" s="4" t="s">
        <v>42</v>
      </c>
      <c r="D31" s="4" t="s">
        <v>91</v>
      </c>
      <c r="E31" s="4" t="s">
        <v>101</v>
      </c>
    </row>
    <row r="32" spans="1:5">
      <c r="A32" s="5" t="s">
        <v>55</v>
      </c>
      <c r="B32" s="4" t="s">
        <v>27</v>
      </c>
      <c r="D32" s="4" t="s">
        <v>91</v>
      </c>
      <c r="E32" s="4" t="s">
        <v>100</v>
      </c>
    </row>
    <row r="33" spans="1:5">
      <c r="A33" s="5" t="s">
        <v>59</v>
      </c>
      <c r="B33" s="4" t="s">
        <v>44</v>
      </c>
      <c r="D33" s="4" t="s">
        <v>91</v>
      </c>
      <c r="E33" s="4" t="s">
        <v>102</v>
      </c>
    </row>
    <row r="34" spans="1:5">
      <c r="A34" s="5" t="s">
        <v>58</v>
      </c>
      <c r="B34" s="4" t="s">
        <v>17</v>
      </c>
      <c r="D34" s="4" t="s">
        <v>91</v>
      </c>
      <c r="E34" s="4" t="s">
        <v>103</v>
      </c>
    </row>
    <row r="35" spans="1:5">
      <c r="A35" s="5" t="s">
        <v>60</v>
      </c>
      <c r="B35" s="4" t="s">
        <v>45</v>
      </c>
      <c r="D35" s="4" t="s">
        <v>91</v>
      </c>
      <c r="E35" s="4" t="s">
        <v>104</v>
      </c>
    </row>
    <row r="36" spans="1:5">
      <c r="A36" s="5" t="s">
        <v>60</v>
      </c>
      <c r="B36" s="4" t="s">
        <v>46</v>
      </c>
      <c r="D36" s="4" t="s">
        <v>91</v>
      </c>
      <c r="E36" s="4" t="s">
        <v>105</v>
      </c>
    </row>
    <row r="37" spans="1:5">
      <c r="A37" s="5" t="s">
        <v>60</v>
      </c>
      <c r="B37" s="4" t="s">
        <v>48</v>
      </c>
      <c r="D37" s="4" t="s">
        <v>91</v>
      </c>
      <c r="E37" s="4" t="s">
        <v>106</v>
      </c>
    </row>
    <row r="38" spans="1:5">
      <c r="A38" s="5" t="s">
        <v>60</v>
      </c>
      <c r="B38" s="4" t="s">
        <v>49</v>
      </c>
      <c r="D38" s="4" t="s">
        <v>91</v>
      </c>
      <c r="E38" s="4" t="s">
        <v>107</v>
      </c>
    </row>
    <row r="39" spans="1:5">
      <c r="A39" s="5" t="s">
        <v>60</v>
      </c>
      <c r="B39" s="4" t="s">
        <v>50</v>
      </c>
      <c r="D39" s="4" t="s">
        <v>91</v>
      </c>
      <c r="E39" s="4" t="s">
        <v>108</v>
      </c>
    </row>
    <row r="40" spans="1:5">
      <c r="A40" s="5" t="s">
        <v>60</v>
      </c>
      <c r="B40" s="4" t="s">
        <v>51</v>
      </c>
      <c r="D40" s="4" t="s">
        <v>91</v>
      </c>
      <c r="E40" s="4" t="s">
        <v>109</v>
      </c>
    </row>
    <row r="41" spans="1:5">
      <c r="A41" s="5" t="s">
        <v>56</v>
      </c>
      <c r="B41" s="4" t="s">
        <v>22</v>
      </c>
      <c r="D41" s="4" t="s">
        <v>110</v>
      </c>
      <c r="E41" s="4" t="s">
        <v>111</v>
      </c>
    </row>
    <row r="42" spans="1:5">
      <c r="A42" s="5" t="s">
        <v>60</v>
      </c>
      <c r="B42" s="4" t="s">
        <v>52</v>
      </c>
      <c r="D42" s="4" t="s">
        <v>110</v>
      </c>
      <c r="E42" s="4" t="s">
        <v>112</v>
      </c>
    </row>
    <row r="43" spans="1:5">
      <c r="A43" s="5" t="s">
        <v>58</v>
      </c>
      <c r="B43" s="4" t="s">
        <v>23</v>
      </c>
      <c r="D43" s="4" t="s">
        <v>113</v>
      </c>
      <c r="E43" s="4" t="s">
        <v>114</v>
      </c>
    </row>
    <row r="44" spans="1:5">
      <c r="A44" s="5" t="s">
        <v>32</v>
      </c>
      <c r="B44" s="4" t="s">
        <v>47</v>
      </c>
      <c r="D44" s="4" t="s">
        <v>113</v>
      </c>
      <c r="E44" s="4" t="s">
        <v>115</v>
      </c>
    </row>
    <row r="45" spans="1:5">
      <c r="A45" s="5" t="s">
        <v>61</v>
      </c>
      <c r="B45" s="4" t="s">
        <v>34</v>
      </c>
      <c r="D45" s="4" t="s">
        <v>113</v>
      </c>
      <c r="E45" s="4" t="s">
        <v>116</v>
      </c>
    </row>
    <row r="46" spans="1:5">
      <c r="A46" s="5" t="s">
        <v>55</v>
      </c>
      <c r="B46" s="4" t="s">
        <v>41</v>
      </c>
      <c r="D46" s="4" t="s">
        <v>113</v>
      </c>
      <c r="E46" s="4" t="s">
        <v>117</v>
      </c>
    </row>
    <row r="47" spans="1:5">
      <c r="A47" s="5" t="s">
        <v>60</v>
      </c>
      <c r="B47" s="4" t="s">
        <v>53</v>
      </c>
      <c r="D47" s="4" t="s">
        <v>118</v>
      </c>
      <c r="E47" s="4" t="s">
        <v>119</v>
      </c>
    </row>
    <row r="48" spans="1:5">
      <c r="A48" s="5" t="s">
        <v>58</v>
      </c>
      <c r="B48" s="4" t="s">
        <v>29</v>
      </c>
    </row>
    <row r="49" spans="1:2">
      <c r="A49" s="5" t="s">
        <v>60</v>
      </c>
      <c r="B49" s="4" t="s">
        <v>54</v>
      </c>
    </row>
    <row r="50" spans="1:2">
      <c r="A50" s="5" t="s">
        <v>56</v>
      </c>
      <c r="B50" s="4" t="s">
        <v>28</v>
      </c>
    </row>
    <row r="51" spans="1:2">
      <c r="A51" s="5" t="s">
        <v>61</v>
      </c>
      <c r="B51" s="4" t="s">
        <v>37</v>
      </c>
    </row>
    <row r="52" spans="1:2">
      <c r="A52" s="5" t="s">
        <v>61</v>
      </c>
      <c r="B52" s="4" t="s">
        <v>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H44"/>
  <sheetViews>
    <sheetView showGridLines="0" tabSelected="1" view="pageLayout" topLeftCell="B37" zoomScaleNormal="70" workbookViewId="0">
      <selection activeCell="B2" sqref="B2:C2"/>
    </sheetView>
  </sheetViews>
  <sheetFormatPr defaultRowHeight="12"/>
  <cols>
    <col min="1" max="1" width="8.54296875" style="28" bestFit="1" customWidth="1"/>
    <col min="2" max="2" width="4.81640625" style="28" bestFit="1" customWidth="1"/>
    <col min="3" max="3" width="82" style="28" customWidth="1"/>
    <col min="4" max="4" width="3" style="35" customWidth="1"/>
    <col min="5" max="5" width="10" style="35" bestFit="1" customWidth="1"/>
    <col min="6" max="6" width="13.08984375" style="28" bestFit="1" customWidth="1"/>
    <col min="7" max="7" width="10.7265625" style="28" bestFit="1" customWidth="1"/>
    <col min="8" max="8" width="9.1796875" style="36" bestFit="1" customWidth="1"/>
    <col min="9" max="9" width="14.36328125" style="36" bestFit="1" customWidth="1"/>
    <col min="10" max="10" width="18.26953125" style="36" bestFit="1" customWidth="1"/>
    <col min="11" max="11" width="5.54296875" style="28" bestFit="1" customWidth="1"/>
    <col min="12" max="12" width="17.6328125" style="28" bestFit="1" customWidth="1"/>
    <col min="13" max="13" width="11.54296875" style="28" bestFit="1" customWidth="1"/>
    <col min="14" max="14" width="10.453125" style="28" bestFit="1" customWidth="1"/>
    <col min="15" max="15" width="14.453125" style="28" customWidth="1"/>
    <col min="16" max="16" width="13.1796875" style="28" bestFit="1" customWidth="1"/>
    <col min="17" max="22" width="8.7265625" style="28"/>
    <col min="23" max="24" width="0" style="28" hidden="1" customWidth="1"/>
    <col min="25" max="25" width="4.36328125" style="28" bestFit="1" customWidth="1"/>
    <col min="26" max="33" width="8.7265625" style="28"/>
    <col min="34" max="34" width="4" style="28" bestFit="1" customWidth="1"/>
    <col min="35" max="36" width="9.1796875" style="28" customWidth="1"/>
    <col min="37" max="16384" width="8.7265625" style="28"/>
  </cols>
  <sheetData>
    <row r="2" spans="1:34">
      <c r="B2" s="29"/>
      <c r="C2" s="30"/>
      <c r="D2" s="31"/>
      <c r="E2" s="29"/>
      <c r="F2" s="30"/>
      <c r="H2" s="32" t="s">
        <v>215</v>
      </c>
      <c r="I2" s="33"/>
      <c r="J2" s="28"/>
    </row>
    <row r="3" spans="1:34">
      <c r="B3" s="34"/>
      <c r="C3" s="34"/>
      <c r="J3" s="28"/>
    </row>
    <row r="4" spans="1:34">
      <c r="B4" s="37" t="s">
        <v>2</v>
      </c>
      <c r="C4" s="38"/>
      <c r="D4" s="39"/>
      <c r="E4" s="29">
        <v>438.81</v>
      </c>
      <c r="F4" s="30"/>
      <c r="G4" s="33"/>
      <c r="H4" s="40" t="s">
        <v>216</v>
      </c>
      <c r="I4" s="41"/>
      <c r="J4" s="41"/>
      <c r="K4" s="41"/>
      <c r="L4" s="41"/>
    </row>
    <row r="5" spans="1:34">
      <c r="B5" s="42"/>
      <c r="C5" s="42"/>
      <c r="D5" s="39"/>
      <c r="E5" s="43"/>
      <c r="F5" s="34"/>
      <c r="G5" s="36"/>
      <c r="H5" s="41"/>
      <c r="I5" s="41"/>
      <c r="J5" s="41"/>
      <c r="K5" s="41"/>
      <c r="L5" s="41"/>
    </row>
    <row r="6" spans="1:34">
      <c r="B6" s="37" t="s">
        <v>196</v>
      </c>
      <c r="C6" s="38"/>
      <c r="D6" s="39"/>
      <c r="E6" s="44">
        <v>0.23749999999999999</v>
      </c>
      <c r="F6" s="44"/>
      <c r="G6" s="36"/>
      <c r="H6" s="41"/>
      <c r="I6" s="41"/>
      <c r="J6" s="41"/>
      <c r="K6" s="41"/>
      <c r="L6" s="41"/>
    </row>
    <row r="7" spans="1:34">
      <c r="B7" s="45"/>
      <c r="C7" s="45"/>
      <c r="E7" s="42"/>
      <c r="F7" s="42"/>
      <c r="G7" s="36"/>
      <c r="J7" s="28"/>
    </row>
    <row r="8" spans="1:34">
      <c r="B8" s="37" t="s">
        <v>147</v>
      </c>
      <c r="C8" s="38"/>
      <c r="D8" s="39"/>
      <c r="E8" s="46">
        <f>COUNT(E17:E26)</f>
        <v>0</v>
      </c>
      <c r="F8" s="46"/>
      <c r="G8" s="47"/>
      <c r="H8" s="47"/>
      <c r="I8" s="47"/>
      <c r="J8" s="47"/>
      <c r="K8" s="47"/>
      <c r="L8" s="47"/>
      <c r="AH8" s="28" t="s">
        <v>0</v>
      </c>
    </row>
    <row r="9" spans="1:34">
      <c r="B9" s="45"/>
      <c r="C9" s="45"/>
      <c r="E9" s="34"/>
      <c r="F9" s="34"/>
      <c r="G9" s="36"/>
      <c r="J9" s="28"/>
      <c r="AH9" s="28" t="s">
        <v>1</v>
      </c>
    </row>
    <row r="10" spans="1:34">
      <c r="B10" s="37" t="s">
        <v>148</v>
      </c>
      <c r="C10" s="38"/>
      <c r="D10" s="39"/>
      <c r="E10" s="48" t="s">
        <v>1</v>
      </c>
      <c r="F10" s="49"/>
      <c r="G10" s="36"/>
      <c r="J10" s="28"/>
    </row>
    <row r="11" spans="1:34">
      <c r="B11" s="42"/>
      <c r="C11" s="42"/>
      <c r="D11" s="39"/>
      <c r="E11" s="34"/>
      <c r="F11" s="34"/>
      <c r="G11" s="36"/>
      <c r="J11" s="28"/>
    </row>
    <row r="12" spans="1:34">
      <c r="B12" s="37" t="s">
        <v>202</v>
      </c>
      <c r="C12" s="38"/>
      <c r="D12" s="39"/>
      <c r="E12" s="50" t="s">
        <v>1</v>
      </c>
      <c r="F12" s="50"/>
      <c r="G12" s="36"/>
      <c r="J12" s="28"/>
    </row>
    <row r="13" spans="1:34">
      <c r="B13" s="51"/>
      <c r="C13" s="51"/>
      <c r="D13" s="39"/>
      <c r="E13" s="39"/>
      <c r="F13" s="51"/>
      <c r="G13" s="51"/>
    </row>
    <row r="14" spans="1:34" ht="48.5" customHeight="1">
      <c r="A14" s="52" t="s">
        <v>183</v>
      </c>
      <c r="B14" s="53" t="s">
        <v>231</v>
      </c>
      <c r="C14" s="54"/>
      <c r="E14" s="55" t="s">
        <v>205</v>
      </c>
      <c r="F14" s="56"/>
      <c r="G14" s="56"/>
      <c r="H14" s="56"/>
      <c r="I14" s="56"/>
      <c r="J14" s="56"/>
      <c r="K14" s="56"/>
      <c r="L14" s="57"/>
      <c r="M14" s="58" t="s">
        <v>206</v>
      </c>
      <c r="N14" s="59" t="s">
        <v>207</v>
      </c>
    </row>
    <row r="15" spans="1:34" ht="62.5" customHeight="1">
      <c r="A15" s="60"/>
      <c r="B15" s="55"/>
      <c r="C15" s="61"/>
      <c r="E15" s="62" t="s">
        <v>181</v>
      </c>
      <c r="F15" s="63" t="s">
        <v>186</v>
      </c>
      <c r="G15" s="63" t="s">
        <v>200</v>
      </c>
      <c r="H15" s="63" t="s">
        <v>208</v>
      </c>
      <c r="I15" s="64" t="s">
        <v>209</v>
      </c>
      <c r="J15" s="64" t="s">
        <v>210</v>
      </c>
      <c r="K15" s="64" t="s">
        <v>211</v>
      </c>
      <c r="L15" s="62" t="s">
        <v>212</v>
      </c>
      <c r="M15" s="58"/>
      <c r="N15" s="59"/>
    </row>
    <row r="16" spans="1:34">
      <c r="A16" s="65"/>
      <c r="B16" s="66"/>
      <c r="C16" s="67"/>
      <c r="E16" s="68" t="s">
        <v>188</v>
      </c>
      <c r="F16" s="69" t="s">
        <v>189</v>
      </c>
      <c r="G16" s="69" t="s">
        <v>190</v>
      </c>
      <c r="H16" s="69" t="s">
        <v>197</v>
      </c>
      <c r="I16" s="70" t="s">
        <v>191</v>
      </c>
      <c r="J16" s="70" t="s">
        <v>198</v>
      </c>
      <c r="K16" s="70" t="s">
        <v>199</v>
      </c>
      <c r="L16" s="68" t="s">
        <v>201</v>
      </c>
      <c r="M16" s="71" t="s">
        <v>213</v>
      </c>
      <c r="N16" s="72" t="s">
        <v>214</v>
      </c>
    </row>
    <row r="17" spans="1:25">
      <c r="A17" s="73"/>
      <c r="B17" s="74" t="e">
        <f>VLOOKUP(C17,Auxiliar!$A$22:$B$37,2,FALSE)</f>
        <v>#N/A</v>
      </c>
      <c r="C17" s="75"/>
      <c r="E17" s="73"/>
      <c r="F17" s="76">
        <f>ROUND($E$4*2*E17,2)</f>
        <v>0</v>
      </c>
      <c r="G17" s="76" t="e">
        <f t="shared" ref="G17:G26" si="0">IF(OR($E$10="SIM",Y17="d",$E$12="SIM"),ROUND($E$4*0.5*E17,2),0)</f>
        <v>#N/A</v>
      </c>
      <c r="H17" s="76" t="e">
        <f t="shared" ref="H17:H26" si="1">ROUND((F17+G17)*$E$6,2)</f>
        <v>#N/A</v>
      </c>
      <c r="I17" s="77"/>
      <c r="J17" s="78">
        <f>I17*E17</f>
        <v>0</v>
      </c>
      <c r="K17" s="79">
        <f t="shared" ref="K17:K26" si="2">ROUND(J17*$E$6,2)</f>
        <v>0</v>
      </c>
      <c r="L17" s="76" t="e">
        <f t="shared" ref="L17:L23" si="3">IF(F17+G17+H17&lt;J17+K17,F17+G17+H17,J17+K17)</f>
        <v>#N/A</v>
      </c>
      <c r="M17" s="76" t="e">
        <f t="shared" ref="M17:M23" si="4">ROUND(L17*0.4,2)</f>
        <v>#N/A</v>
      </c>
      <c r="N17" s="80" t="e">
        <f t="shared" ref="N17:N23" si="5">L17+M17</f>
        <v>#N/A</v>
      </c>
      <c r="O17" s="81"/>
      <c r="P17" s="82"/>
      <c r="Q17" s="83"/>
      <c r="Y17" s="28" t="e">
        <f t="shared" ref="Y17:Y27" si="6">LEFT(B17,1)</f>
        <v>#N/A</v>
      </c>
    </row>
    <row r="18" spans="1:25">
      <c r="A18" s="73" t="str">
        <f>IF(C18&lt;&gt;"",A17+1,"")</f>
        <v/>
      </c>
      <c r="B18" s="84" t="e">
        <f>VLOOKUP(C18,Auxiliar!$A$22:$B$37,2,FALSE)</f>
        <v>#N/A</v>
      </c>
      <c r="C18" s="75"/>
      <c r="E18" s="73"/>
      <c r="F18" s="76">
        <f>ROUND($E$4*2*E18,2)</f>
        <v>0</v>
      </c>
      <c r="G18" s="76" t="e">
        <f t="shared" si="0"/>
        <v>#N/A</v>
      </c>
      <c r="H18" s="76" t="e">
        <f t="shared" si="1"/>
        <v>#N/A</v>
      </c>
      <c r="I18" s="77"/>
      <c r="J18" s="78">
        <f t="shared" ref="J18:J26" si="7">I18*E18</f>
        <v>0</v>
      </c>
      <c r="K18" s="79">
        <f t="shared" si="2"/>
        <v>0</v>
      </c>
      <c r="L18" s="76" t="e">
        <f t="shared" si="3"/>
        <v>#N/A</v>
      </c>
      <c r="M18" s="76" t="e">
        <f t="shared" si="4"/>
        <v>#N/A</v>
      </c>
      <c r="N18" s="80" t="e">
        <f t="shared" si="5"/>
        <v>#N/A</v>
      </c>
      <c r="O18" s="85"/>
      <c r="Y18" s="28" t="e">
        <f t="shared" si="6"/>
        <v>#N/A</v>
      </c>
    </row>
    <row r="19" spans="1:25">
      <c r="A19" s="73" t="str">
        <f t="shared" ref="A19:A26" si="8">IF(C19&lt;&gt;"",A18+1,"")</f>
        <v/>
      </c>
      <c r="B19" s="84" t="e">
        <f>VLOOKUP(C19,Auxiliar!$A$22:$B$37,2,FALSE)</f>
        <v>#N/A</v>
      </c>
      <c r="C19" s="75"/>
      <c r="E19" s="73"/>
      <c r="F19" s="76">
        <f>ROUND($E$4*2*E19,2)</f>
        <v>0</v>
      </c>
      <c r="G19" s="76" t="e">
        <f t="shared" si="0"/>
        <v>#N/A</v>
      </c>
      <c r="H19" s="76" t="e">
        <f t="shared" si="1"/>
        <v>#N/A</v>
      </c>
      <c r="I19" s="77"/>
      <c r="J19" s="78">
        <f t="shared" si="7"/>
        <v>0</v>
      </c>
      <c r="K19" s="79">
        <f t="shared" si="2"/>
        <v>0</v>
      </c>
      <c r="L19" s="76" t="e">
        <f t="shared" si="3"/>
        <v>#N/A</v>
      </c>
      <c r="M19" s="76" t="e">
        <f t="shared" si="4"/>
        <v>#N/A</v>
      </c>
      <c r="N19" s="80" t="e">
        <f t="shared" si="5"/>
        <v>#N/A</v>
      </c>
      <c r="O19" s="85"/>
      <c r="Y19" s="28" t="e">
        <f t="shared" si="6"/>
        <v>#N/A</v>
      </c>
    </row>
    <row r="20" spans="1:25">
      <c r="A20" s="73" t="str">
        <f t="shared" si="8"/>
        <v/>
      </c>
      <c r="B20" s="84" t="e">
        <f>VLOOKUP(C20,Auxiliar!$A$22:$B$37,2,FALSE)</f>
        <v>#N/A</v>
      </c>
      <c r="C20" s="75"/>
      <c r="E20" s="73"/>
      <c r="F20" s="76">
        <f>ROUND($E$4*1.5*E20,2)</f>
        <v>0</v>
      </c>
      <c r="G20" s="76" t="e">
        <f t="shared" si="0"/>
        <v>#N/A</v>
      </c>
      <c r="H20" s="76" t="e">
        <f t="shared" si="1"/>
        <v>#N/A</v>
      </c>
      <c r="I20" s="77"/>
      <c r="J20" s="78">
        <f t="shared" si="7"/>
        <v>0</v>
      </c>
      <c r="K20" s="79">
        <f t="shared" si="2"/>
        <v>0</v>
      </c>
      <c r="L20" s="76" t="e">
        <f t="shared" si="3"/>
        <v>#N/A</v>
      </c>
      <c r="M20" s="76" t="e">
        <f t="shared" si="4"/>
        <v>#N/A</v>
      </c>
      <c r="N20" s="80" t="e">
        <f t="shared" si="5"/>
        <v>#N/A</v>
      </c>
      <c r="Y20" s="28" t="e">
        <f t="shared" si="6"/>
        <v>#N/A</v>
      </c>
    </row>
    <row r="21" spans="1:25">
      <c r="A21" s="73" t="str">
        <f t="shared" si="8"/>
        <v/>
      </c>
      <c r="B21" s="84" t="e">
        <f>VLOOKUP(C21,Auxiliar!$A$22:$B$37,2,FALSE)</f>
        <v>#N/A</v>
      </c>
      <c r="C21" s="86"/>
      <c r="E21" s="73"/>
      <c r="F21" s="76">
        <f>ROUND($E$4*1.5*E21,2)</f>
        <v>0</v>
      </c>
      <c r="G21" s="76" t="e">
        <f t="shared" si="0"/>
        <v>#N/A</v>
      </c>
      <c r="H21" s="76" t="e">
        <f t="shared" si="1"/>
        <v>#N/A</v>
      </c>
      <c r="I21" s="77"/>
      <c r="J21" s="78">
        <f t="shared" si="7"/>
        <v>0</v>
      </c>
      <c r="K21" s="79">
        <f t="shared" si="2"/>
        <v>0</v>
      </c>
      <c r="L21" s="76" t="e">
        <f t="shared" si="3"/>
        <v>#N/A</v>
      </c>
      <c r="M21" s="76" t="e">
        <f t="shared" si="4"/>
        <v>#N/A</v>
      </c>
      <c r="N21" s="80" t="e">
        <f t="shared" si="5"/>
        <v>#N/A</v>
      </c>
      <c r="Y21" s="28" t="e">
        <f t="shared" si="6"/>
        <v>#N/A</v>
      </c>
    </row>
    <row r="22" spans="1:25">
      <c r="A22" s="73" t="str">
        <f t="shared" si="8"/>
        <v/>
      </c>
      <c r="B22" s="84" t="e">
        <f>VLOOKUP(C22,Auxiliar!$A$22:$B$37,2,FALSE)</f>
        <v>#N/A</v>
      </c>
      <c r="C22" s="86"/>
      <c r="E22" s="73"/>
      <c r="F22" s="76">
        <f>ROUND($E$4*1.5*E22,2)</f>
        <v>0</v>
      </c>
      <c r="G22" s="76" t="e">
        <f t="shared" si="0"/>
        <v>#N/A</v>
      </c>
      <c r="H22" s="76" t="e">
        <f t="shared" si="1"/>
        <v>#N/A</v>
      </c>
      <c r="I22" s="77"/>
      <c r="J22" s="78">
        <f t="shared" si="7"/>
        <v>0</v>
      </c>
      <c r="K22" s="79">
        <f t="shared" si="2"/>
        <v>0</v>
      </c>
      <c r="L22" s="76" t="e">
        <f t="shared" si="3"/>
        <v>#N/A</v>
      </c>
      <c r="M22" s="76" t="e">
        <f t="shared" si="4"/>
        <v>#N/A</v>
      </c>
      <c r="N22" s="80" t="e">
        <f t="shared" si="5"/>
        <v>#N/A</v>
      </c>
      <c r="Y22" s="28" t="e">
        <f t="shared" si="6"/>
        <v>#N/A</v>
      </c>
    </row>
    <row r="23" spans="1:25">
      <c r="A23" s="73" t="str">
        <f t="shared" si="8"/>
        <v/>
      </c>
      <c r="B23" s="84" t="e">
        <f>VLOOKUP(C23,Auxiliar!$A$22:$B$37,2,FALSE)</f>
        <v>#N/A</v>
      </c>
      <c r="C23" s="86"/>
      <c r="E23" s="73"/>
      <c r="F23" s="76">
        <f>ROUND($E$4*1*E23,2)</f>
        <v>0</v>
      </c>
      <c r="G23" s="76" t="e">
        <f t="shared" si="0"/>
        <v>#N/A</v>
      </c>
      <c r="H23" s="76" t="e">
        <f t="shared" si="1"/>
        <v>#N/A</v>
      </c>
      <c r="I23" s="77"/>
      <c r="J23" s="78">
        <f t="shared" si="7"/>
        <v>0</v>
      </c>
      <c r="K23" s="79">
        <f t="shared" si="2"/>
        <v>0</v>
      </c>
      <c r="L23" s="76" t="e">
        <f t="shared" si="3"/>
        <v>#N/A</v>
      </c>
      <c r="M23" s="76" t="e">
        <f t="shared" si="4"/>
        <v>#N/A</v>
      </c>
      <c r="N23" s="80" t="e">
        <f t="shared" si="5"/>
        <v>#N/A</v>
      </c>
      <c r="Y23" s="28" t="e">
        <f t="shared" si="6"/>
        <v>#N/A</v>
      </c>
    </row>
    <row r="24" spans="1:25">
      <c r="A24" s="73" t="str">
        <f t="shared" si="8"/>
        <v/>
      </c>
      <c r="B24" s="84" t="e">
        <f>VLOOKUP(C24,Auxiliar!$A$22:$B$37,2,FALSE)</f>
        <v>#N/A</v>
      </c>
      <c r="C24" s="75"/>
      <c r="E24" s="73"/>
      <c r="F24" s="76">
        <f>ROUND($E$4*1*E24,2)</f>
        <v>0</v>
      </c>
      <c r="G24" s="76" t="e">
        <f t="shared" si="0"/>
        <v>#N/A</v>
      </c>
      <c r="H24" s="76" t="e">
        <f t="shared" si="1"/>
        <v>#N/A</v>
      </c>
      <c r="I24" s="77"/>
      <c r="J24" s="78">
        <f t="shared" si="7"/>
        <v>0</v>
      </c>
      <c r="K24" s="79">
        <f t="shared" si="2"/>
        <v>0</v>
      </c>
      <c r="L24" s="76">
        <f>IF(F24&lt;J24,F24,J24)</f>
        <v>0</v>
      </c>
      <c r="M24" s="76">
        <f>ROUND(L24*0.4,2)</f>
        <v>0</v>
      </c>
      <c r="N24" s="80">
        <f>L24</f>
        <v>0</v>
      </c>
      <c r="Q24" s="85"/>
      <c r="Y24" s="28" t="e">
        <f t="shared" si="6"/>
        <v>#N/A</v>
      </c>
    </row>
    <row r="25" spans="1:25">
      <c r="A25" s="73" t="str">
        <f>IF(C25&lt;&gt;"",#REF!+1,"")</f>
        <v/>
      </c>
      <c r="B25" s="84" t="e">
        <f>VLOOKUP(C25,Auxiliar!$A$22:$B$37,2,FALSE)</f>
        <v>#N/A</v>
      </c>
      <c r="C25" s="75"/>
      <c r="E25" s="73"/>
      <c r="F25" s="76">
        <f>ROUND($E$4*1*E25,2)</f>
        <v>0</v>
      </c>
      <c r="G25" s="76" t="e">
        <f t="shared" si="0"/>
        <v>#N/A</v>
      </c>
      <c r="H25" s="76" t="e">
        <f t="shared" si="1"/>
        <v>#N/A</v>
      </c>
      <c r="I25" s="77"/>
      <c r="J25" s="78">
        <f t="shared" si="7"/>
        <v>0</v>
      </c>
      <c r="K25" s="79">
        <f t="shared" si="2"/>
        <v>0</v>
      </c>
      <c r="L25" s="76">
        <f>IF(F25&lt;J25,F25,J25)</f>
        <v>0</v>
      </c>
      <c r="M25" s="76">
        <f>ROUND(L25*0.4,2)</f>
        <v>0</v>
      </c>
      <c r="N25" s="80">
        <f>L25</f>
        <v>0</v>
      </c>
      <c r="Y25" s="28" t="e">
        <f t="shared" si="6"/>
        <v>#N/A</v>
      </c>
    </row>
    <row r="26" spans="1:25">
      <c r="A26" s="87" t="str">
        <f t="shared" si="8"/>
        <v/>
      </c>
      <c r="B26" s="84" t="e">
        <f>VLOOKUP(C26,Auxiliar!$A$22:$B$37,2,FALSE)</f>
        <v>#N/A</v>
      </c>
      <c r="C26" s="88"/>
      <c r="E26" s="73"/>
      <c r="F26" s="76">
        <f>ROUND($E$4*1*E26,2)</f>
        <v>0</v>
      </c>
      <c r="G26" s="76" t="e">
        <f t="shared" si="0"/>
        <v>#N/A</v>
      </c>
      <c r="H26" s="76" t="e">
        <f t="shared" si="1"/>
        <v>#N/A</v>
      </c>
      <c r="I26" s="77"/>
      <c r="J26" s="78">
        <f t="shared" si="7"/>
        <v>0</v>
      </c>
      <c r="K26" s="79">
        <f t="shared" si="2"/>
        <v>0</v>
      </c>
      <c r="L26" s="76">
        <f>IF(F26&lt;J26,F26,J26)</f>
        <v>0</v>
      </c>
      <c r="M26" s="76">
        <f>ROUND(L26*0.4,2)</f>
        <v>0</v>
      </c>
      <c r="N26" s="80">
        <f>L26</f>
        <v>0</v>
      </c>
      <c r="Y26" s="28" t="e">
        <f t="shared" si="6"/>
        <v>#N/A</v>
      </c>
    </row>
    <row r="27" spans="1:25">
      <c r="E27" s="89"/>
      <c r="F27" s="89"/>
      <c r="G27" s="89"/>
      <c r="H27" s="89"/>
      <c r="I27" s="89"/>
      <c r="K27" s="36"/>
      <c r="L27" s="90">
        <f>SUMIF(L17:L26,"&lt;&gt;#N/D")</f>
        <v>0</v>
      </c>
      <c r="M27" s="90">
        <f>SUMIF(M17:M26,"&lt;&gt;#N/D")</f>
        <v>0</v>
      </c>
      <c r="N27" s="90">
        <f>SUMIF(N17:N26,"&lt;&gt;#N/D")</f>
        <v>0</v>
      </c>
      <c r="Y27" s="28" t="str">
        <f t="shared" si="6"/>
        <v/>
      </c>
    </row>
    <row r="28" spans="1:25">
      <c r="K28" s="91"/>
    </row>
    <row r="29" spans="1:25">
      <c r="D29" s="28"/>
      <c r="E29" s="28"/>
      <c r="H29" s="28"/>
      <c r="I29" s="35"/>
      <c r="J29" s="92" t="s">
        <v>193</v>
      </c>
      <c r="K29" s="93"/>
      <c r="L29" s="93"/>
      <c r="M29" s="94"/>
      <c r="N29" s="95">
        <f>SUMIF(B17:B26,"a)",L17:L26)</f>
        <v>0</v>
      </c>
    </row>
    <row r="30" spans="1:25">
      <c r="D30" s="28"/>
      <c r="E30" s="28"/>
      <c r="H30" s="28"/>
      <c r="I30" s="35"/>
      <c r="J30" s="35"/>
      <c r="L30" s="36"/>
      <c r="M30" s="36"/>
      <c r="N30" s="91"/>
    </row>
    <row r="31" spans="1:25">
      <c r="D31" s="28"/>
      <c r="E31" s="28"/>
      <c r="H31" s="28"/>
      <c r="I31" s="35"/>
      <c r="J31" s="96" t="s">
        <v>194</v>
      </c>
      <c r="K31" s="97"/>
      <c r="L31" s="97"/>
      <c r="M31" s="98"/>
      <c r="N31" s="95" t="e">
        <f>SUMIF(B17:B26,"&lt;&gt;a)",L17:L26)</f>
        <v>#N/A</v>
      </c>
    </row>
    <row r="32" spans="1:25">
      <c r="D32" s="28"/>
      <c r="E32" s="28"/>
      <c r="H32" s="28"/>
      <c r="I32" s="35"/>
      <c r="J32" s="35"/>
      <c r="L32" s="36"/>
      <c r="M32" s="36"/>
      <c r="N32" s="99"/>
    </row>
    <row r="33" spans="4:15">
      <c r="D33" s="28"/>
      <c r="E33" s="28"/>
      <c r="H33" s="28"/>
      <c r="I33" s="35"/>
      <c r="J33" s="100" t="s">
        <v>195</v>
      </c>
      <c r="K33" s="101"/>
      <c r="L33" s="101"/>
      <c r="M33" s="102"/>
      <c r="N33" s="95" t="e">
        <f>N29+N31</f>
        <v>#N/A</v>
      </c>
    </row>
    <row r="34" spans="4:15">
      <c r="D34" s="28"/>
      <c r="E34" s="28"/>
      <c r="H34" s="28"/>
      <c r="I34" s="35"/>
      <c r="J34" s="35"/>
      <c r="L34" s="36"/>
      <c r="M34" s="36"/>
      <c r="N34" s="99"/>
    </row>
    <row r="35" spans="4:15" s="103" customFormat="1">
      <c r="J35" s="104" t="s">
        <v>187</v>
      </c>
      <c r="K35" s="104"/>
      <c r="L35" s="104"/>
      <c r="M35" s="105"/>
      <c r="N35" s="106">
        <f>ROUND(N27*0.85,2)</f>
        <v>0</v>
      </c>
    </row>
    <row r="36" spans="4:15" s="103" customFormat="1">
      <c r="L36" s="107"/>
      <c r="M36" s="107"/>
      <c r="N36" s="108"/>
    </row>
    <row r="37" spans="4:15" s="103" customFormat="1">
      <c r="J37" s="109" t="s">
        <v>185</v>
      </c>
      <c r="K37" s="109"/>
      <c r="L37" s="109"/>
      <c r="M37" s="110"/>
      <c r="N37" s="111">
        <f>N27-N35</f>
        <v>0</v>
      </c>
    </row>
    <row r="38" spans="4:15">
      <c r="D38" s="28"/>
      <c r="E38" s="28"/>
      <c r="H38" s="28"/>
      <c r="I38" s="35"/>
      <c r="J38" s="35"/>
      <c r="L38" s="36"/>
      <c r="M38" s="36"/>
      <c r="N38" s="99"/>
    </row>
    <row r="39" spans="4:15">
      <c r="D39" s="28"/>
      <c r="E39" s="28"/>
      <c r="H39" s="28"/>
      <c r="I39" s="35"/>
      <c r="J39" s="35"/>
      <c r="L39" s="36"/>
      <c r="M39" s="36"/>
      <c r="N39" s="99"/>
    </row>
    <row r="40" spans="4:15">
      <c r="D40" s="28"/>
      <c r="E40" s="28"/>
      <c r="H40" s="28"/>
      <c r="I40" s="35"/>
      <c r="J40" s="112" t="s">
        <v>184</v>
      </c>
      <c r="K40" s="113"/>
      <c r="L40" s="113"/>
      <c r="M40" s="114"/>
      <c r="N40" s="95">
        <f>M27</f>
        <v>0</v>
      </c>
      <c r="O40" s="85"/>
    </row>
    <row r="41" spans="4:15">
      <c r="D41" s="28"/>
      <c r="E41" s="28"/>
      <c r="H41" s="28"/>
      <c r="I41" s="35"/>
      <c r="J41" s="35"/>
      <c r="L41" s="36"/>
      <c r="M41" s="36"/>
      <c r="N41" s="99"/>
    </row>
    <row r="42" spans="4:15" s="103" customFormat="1">
      <c r="J42" s="104" t="s">
        <v>182</v>
      </c>
      <c r="K42" s="104"/>
      <c r="L42" s="104"/>
      <c r="M42" s="105"/>
      <c r="N42" s="111">
        <f>N40+N35</f>
        <v>0</v>
      </c>
    </row>
    <row r="43" spans="4:15">
      <c r="D43" s="28"/>
      <c r="E43" s="28"/>
      <c r="H43" s="28"/>
      <c r="I43" s="35"/>
      <c r="J43" s="35"/>
      <c r="L43" s="36"/>
      <c r="M43" s="36"/>
      <c r="N43" s="99"/>
    </row>
    <row r="44" spans="4:15">
      <c r="D44" s="28"/>
      <c r="E44" s="28"/>
      <c r="H44" s="28"/>
      <c r="I44" s="35"/>
      <c r="J44" s="115" t="s">
        <v>192</v>
      </c>
      <c r="K44" s="116"/>
      <c r="L44" s="116"/>
      <c r="M44" s="117"/>
      <c r="N44" s="95">
        <f>N29+N40</f>
        <v>0</v>
      </c>
    </row>
  </sheetData>
  <mergeCells count="27">
    <mergeCell ref="A14:A16"/>
    <mergeCell ref="B14:C16"/>
    <mergeCell ref="H4:L6"/>
    <mergeCell ref="N14:N15"/>
    <mergeCell ref="B2:C2"/>
    <mergeCell ref="B4:C4"/>
    <mergeCell ref="B8:C8"/>
    <mergeCell ref="G8:L8"/>
    <mergeCell ref="B10:C10"/>
    <mergeCell ref="B12:C12"/>
    <mergeCell ref="B6:C6"/>
    <mergeCell ref="E14:L14"/>
    <mergeCell ref="M14:M15"/>
    <mergeCell ref="E2:F2"/>
    <mergeCell ref="E4:F4"/>
    <mergeCell ref="E6:F6"/>
    <mergeCell ref="E8:F8"/>
    <mergeCell ref="E10:F10"/>
    <mergeCell ref="E12:F12"/>
    <mergeCell ref="J40:M40"/>
    <mergeCell ref="J44:M44"/>
    <mergeCell ref="J29:M29"/>
    <mergeCell ref="J31:M31"/>
    <mergeCell ref="J33:M33"/>
    <mergeCell ref="J35:L35"/>
    <mergeCell ref="J37:L37"/>
    <mergeCell ref="J42:L42"/>
  </mergeCells>
  <dataValidations disablePrompts="1" count="2">
    <dataValidation type="list" allowBlank="1" showInputMessage="1" showErrorMessage="1" sqref="E5:F5 E10:E12 F11" xr:uid="{00000000-0002-0000-0200-000000000000}">
      <formula1>$AH$7:$AH$9</formula1>
    </dataValidation>
    <dataValidation type="whole" operator="lessThanOrEqual" allowBlank="1" showInputMessage="1" showErrorMessage="1" errorTitle="Valor Incorreto" error="Financiado um período máximo de 36 meses" sqref="E17:E26" xr:uid="{00000000-0002-0000-0200-000001000000}">
      <formula1>36</formula1>
    </dataValidation>
  </dataValidations>
  <printOptions horizontalCentered="1" verticalCentered="1"/>
  <pageMargins left="0.39370078740157483" right="0.31496062992125984" top="0.44965277777777779" bottom="0.35433070866141736" header="0.31496062992125984" footer="0.31496062992125984"/>
  <pageSetup paperSize="9" scale="37" orientation="landscape" r:id="rId1"/>
  <headerFooter>
    <oddHeader>&amp;C&amp;"-,Negrito"Anexo G –Simulador de cálculo de valor elegível (APENAS PARA CONSULTA)</oddHeader>
  </headerFooter>
  <colBreaks count="1" manualBreakCount="1">
    <brk id="14" max="1048575" man="1"/>
  </colBreaks>
  <ignoredErrors>
    <ignoredError sqref="N31" evalError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200-000002000000}">
          <x14:formula1>
            <xm:f>Auxiliar!$A$22:$A$37</xm:f>
          </x14:formula1>
          <xm:sqref>C17:C26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6EC01-A594-4B73-9EB4-3F42E2D939FB}">
  <dimension ref="A1:A82"/>
  <sheetViews>
    <sheetView topLeftCell="A61" workbookViewId="0">
      <selection activeCell="J6" sqref="J6"/>
    </sheetView>
  </sheetViews>
  <sheetFormatPr defaultRowHeight="14.5"/>
  <sheetData>
    <row r="1" spans="1:1" ht="15" thickBot="1"/>
    <row r="2" spans="1:1">
      <c r="A2" s="6" t="s">
        <v>137</v>
      </c>
    </row>
    <row r="3" spans="1:1">
      <c r="A3" s="7" t="s">
        <v>138</v>
      </c>
    </row>
    <row r="4" spans="1:1">
      <c r="A4" s="25" t="s">
        <v>165</v>
      </c>
    </row>
    <row r="5" spans="1:1">
      <c r="A5" s="20" t="s">
        <v>166</v>
      </c>
    </row>
    <row r="6" spans="1:1">
      <c r="A6" s="20" t="s">
        <v>167</v>
      </c>
    </row>
    <row r="7" spans="1:1">
      <c r="A7" s="20" t="s">
        <v>168</v>
      </c>
    </row>
    <row r="8" spans="1:1">
      <c r="A8" s="20" t="s">
        <v>169</v>
      </c>
    </row>
    <row r="9" spans="1:1">
      <c r="A9" s="20" t="s">
        <v>170</v>
      </c>
    </row>
    <row r="10" spans="1:1">
      <c r="A10" s="20" t="s">
        <v>171</v>
      </c>
    </row>
    <row r="11" spans="1:1">
      <c r="A11" s="20" t="s">
        <v>172</v>
      </c>
    </row>
    <row r="12" spans="1:1">
      <c r="A12" s="20" t="s">
        <v>173</v>
      </c>
    </row>
    <row r="13" spans="1:1">
      <c r="A13" s="20" t="s">
        <v>174</v>
      </c>
    </row>
    <row r="14" spans="1:1">
      <c r="A14" s="20" t="s">
        <v>175</v>
      </c>
    </row>
    <row r="15" spans="1:1">
      <c r="A15" s="20" t="s">
        <v>176</v>
      </c>
    </row>
    <row r="16" spans="1:1">
      <c r="A16" s="20" t="s">
        <v>180</v>
      </c>
    </row>
    <row r="17" spans="1:1">
      <c r="A17" s="20" t="s">
        <v>177</v>
      </c>
    </row>
    <row r="18" spans="1:1">
      <c r="A18" s="20" t="s">
        <v>178</v>
      </c>
    </row>
    <row r="19" spans="1:1">
      <c r="A19" s="24" t="s">
        <v>179</v>
      </c>
    </row>
    <row r="20" spans="1:1">
      <c r="A20" s="7"/>
    </row>
    <row r="21" spans="1:1">
      <c r="A21" s="7" t="s">
        <v>139</v>
      </c>
    </row>
    <row r="22" spans="1:1">
      <c r="A22" s="7"/>
    </row>
    <row r="23" spans="1:1">
      <c r="A23" s="7" t="s">
        <v>140</v>
      </c>
    </row>
    <row r="24" spans="1:1" ht="15" thickBot="1">
      <c r="A24" s="9"/>
    </row>
    <row r="27" spans="1:1">
      <c r="A27" s="3" t="s">
        <v>145</v>
      </c>
    </row>
    <row r="30" spans="1:1">
      <c r="A30" t="s">
        <v>146</v>
      </c>
    </row>
    <row r="41" spans="1:1">
      <c r="A41" t="s">
        <v>203</v>
      </c>
    </row>
    <row r="42" spans="1:1">
      <c r="A42" t="s">
        <v>204</v>
      </c>
    </row>
    <row r="46" spans="1:1">
      <c r="A46" t="s">
        <v>217</v>
      </c>
    </row>
    <row r="47" spans="1:1">
      <c r="A47" t="s">
        <v>218</v>
      </c>
    </row>
    <row r="48" spans="1:1">
      <c r="A48" t="s">
        <v>219</v>
      </c>
    </row>
    <row r="49" spans="1:1">
      <c r="A49" t="s">
        <v>220</v>
      </c>
    </row>
    <row r="51" spans="1:1" ht="48">
      <c r="A51" s="26" t="s">
        <v>221</v>
      </c>
    </row>
    <row r="52" spans="1:1" ht="80">
      <c r="A52" s="26" t="s">
        <v>222</v>
      </c>
    </row>
    <row r="53" spans="1:1" ht="48">
      <c r="A53" s="26" t="s">
        <v>223</v>
      </c>
    </row>
    <row r="54" spans="1:1" ht="48">
      <c r="A54" s="26" t="s">
        <v>224</v>
      </c>
    </row>
    <row r="55" spans="1:1" ht="208">
      <c r="A55" s="26" t="s">
        <v>225</v>
      </c>
    </row>
    <row r="56" spans="1:1" ht="256">
      <c r="A56" s="26" t="s">
        <v>226</v>
      </c>
    </row>
    <row r="57" spans="1:1" ht="320">
      <c r="A57" s="26" t="s">
        <v>227</v>
      </c>
    </row>
    <row r="58" spans="1:1" ht="409.5">
      <c r="A58" s="26" t="s">
        <v>228</v>
      </c>
    </row>
    <row r="62" spans="1:1">
      <c r="A62" s="25" t="s">
        <v>165</v>
      </c>
    </row>
    <row r="63" spans="1:1">
      <c r="A63" s="20" t="s">
        <v>166</v>
      </c>
    </row>
    <row r="64" spans="1:1">
      <c r="A64" s="20" t="s">
        <v>167</v>
      </c>
    </row>
    <row r="65" spans="1:1">
      <c r="A65" s="20" t="s">
        <v>168</v>
      </c>
    </row>
    <row r="66" spans="1:1">
      <c r="A66" s="20" t="s">
        <v>169</v>
      </c>
    </row>
    <row r="67" spans="1:1">
      <c r="A67" s="20" t="s">
        <v>170</v>
      </c>
    </row>
    <row r="68" spans="1:1">
      <c r="A68" s="20" t="s">
        <v>171</v>
      </c>
    </row>
    <row r="69" spans="1:1">
      <c r="A69" s="20" t="s">
        <v>172</v>
      </c>
    </row>
    <row r="70" spans="1:1">
      <c r="A70" s="20" t="s">
        <v>173</v>
      </c>
    </row>
    <row r="71" spans="1:1">
      <c r="A71" s="20" t="s">
        <v>174</v>
      </c>
    </row>
    <row r="72" spans="1:1">
      <c r="A72" s="20" t="s">
        <v>175</v>
      </c>
    </row>
    <row r="73" spans="1:1">
      <c r="A73" s="20" t="s">
        <v>176</v>
      </c>
    </row>
    <row r="74" spans="1:1">
      <c r="A74" s="20" t="s">
        <v>180</v>
      </c>
    </row>
    <row r="75" spans="1:1">
      <c r="A75" s="20" t="s">
        <v>177</v>
      </c>
    </row>
    <row r="76" spans="1:1">
      <c r="A76" s="20" t="s">
        <v>178</v>
      </c>
    </row>
    <row r="77" spans="1:1">
      <c r="A77" s="24" t="s">
        <v>179</v>
      </c>
    </row>
    <row r="80" spans="1:1">
      <c r="A80" t="s">
        <v>229</v>
      </c>
    </row>
    <row r="81" spans="1:1">
      <c r="A81" t="s">
        <v>230</v>
      </c>
    </row>
    <row r="82" spans="1:1">
      <c r="A82" t="s">
        <v>217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60"/>
  <sheetViews>
    <sheetView showGridLines="0" topLeftCell="A16" workbookViewId="0"/>
  </sheetViews>
  <sheetFormatPr defaultRowHeight="14.5"/>
  <cols>
    <col min="1" max="1" width="217.81640625" customWidth="1"/>
    <col min="2" max="2" width="47.1796875" customWidth="1"/>
    <col min="3" max="3" width="10.453125" bestFit="1" customWidth="1"/>
    <col min="4" max="4" width="51.453125" customWidth="1"/>
    <col min="5" max="5" width="16.453125" customWidth="1"/>
    <col min="6" max="6" width="23.54296875" customWidth="1"/>
    <col min="7" max="7" width="24.54296875" customWidth="1"/>
  </cols>
  <sheetData>
    <row r="2" spans="1:6" ht="15" thickBot="1">
      <c r="A2" s="27"/>
      <c r="B2" s="27"/>
      <c r="C2" s="27"/>
      <c r="D2" s="27"/>
      <c r="E2" s="27"/>
      <c r="F2" s="27"/>
    </row>
    <row r="3" spans="1:6">
      <c r="A3" s="6" t="s">
        <v>125</v>
      </c>
      <c r="B3" s="16" t="s">
        <v>132</v>
      </c>
      <c r="C3" s="16" t="s">
        <v>141</v>
      </c>
      <c r="D3" s="11"/>
    </row>
    <row r="4" spans="1:6" ht="13.5" customHeight="1">
      <c r="A4" s="7" t="s">
        <v>122</v>
      </c>
      <c r="B4" s="15" t="s">
        <v>133</v>
      </c>
      <c r="C4" s="17" t="s">
        <v>142</v>
      </c>
      <c r="D4" s="8"/>
    </row>
    <row r="5" spans="1:6" ht="13.5" customHeight="1">
      <c r="A5" s="7"/>
      <c r="B5" s="15"/>
      <c r="C5" s="15"/>
      <c r="D5" s="8"/>
    </row>
    <row r="6" spans="1:6" ht="13.5" customHeight="1">
      <c r="A6" s="7" t="s">
        <v>123</v>
      </c>
      <c r="B6" s="15" t="s">
        <v>134</v>
      </c>
      <c r="C6" s="17" t="s">
        <v>143</v>
      </c>
      <c r="D6" s="8"/>
    </row>
    <row r="7" spans="1:6" ht="13.5" customHeight="1">
      <c r="A7" s="7"/>
      <c r="B7" s="15" t="s">
        <v>135</v>
      </c>
      <c r="C7" s="15"/>
      <c r="D7" s="8"/>
    </row>
    <row r="8" spans="1:6" ht="13.5" customHeight="1">
      <c r="A8" s="7"/>
      <c r="B8" s="15"/>
      <c r="C8" s="15"/>
      <c r="D8" s="8"/>
    </row>
    <row r="9" spans="1:6" ht="15" thickBot="1">
      <c r="A9" s="9" t="s">
        <v>124</v>
      </c>
      <c r="B9" s="18" t="s">
        <v>136</v>
      </c>
      <c r="C9" s="18" t="s">
        <v>144</v>
      </c>
      <c r="D9" s="10"/>
    </row>
    <row r="11" spans="1:6" ht="15" thickBot="1"/>
    <row r="12" spans="1:6">
      <c r="A12" s="6" t="s">
        <v>126</v>
      </c>
      <c r="B12" s="11"/>
    </row>
    <row r="13" spans="1:6" s="2" customFormat="1" ht="21" customHeight="1">
      <c r="A13" s="12" t="s">
        <v>127</v>
      </c>
      <c r="B13" s="13" t="s">
        <v>130</v>
      </c>
    </row>
    <row r="14" spans="1:6" s="2" customFormat="1" ht="21" customHeight="1">
      <c r="A14" s="12" t="s">
        <v>128</v>
      </c>
      <c r="B14" s="13" t="s">
        <v>131</v>
      </c>
    </row>
    <row r="15" spans="1:6">
      <c r="A15" s="7" t="s">
        <v>129</v>
      </c>
      <c r="B15" s="8"/>
    </row>
    <row r="16" spans="1:6" ht="6.75" customHeight="1" thickBot="1">
      <c r="A16" s="9"/>
      <c r="B16" s="10"/>
    </row>
    <row r="19" spans="1:2" ht="15" thickBot="1"/>
    <row r="20" spans="1:2">
      <c r="A20" s="6" t="s">
        <v>137</v>
      </c>
      <c r="B20" s="11"/>
    </row>
    <row r="21" spans="1:2" ht="12.75" customHeight="1">
      <c r="A21" s="7" t="s">
        <v>138</v>
      </c>
      <c r="B21" s="8"/>
    </row>
    <row r="22" spans="1:2">
      <c r="A22" s="19" t="s">
        <v>165</v>
      </c>
      <c r="B22" s="19" t="s">
        <v>149</v>
      </c>
    </row>
    <row r="23" spans="1:2">
      <c r="A23" s="20" t="s">
        <v>166</v>
      </c>
      <c r="B23" s="20" t="s">
        <v>150</v>
      </c>
    </row>
    <row r="24" spans="1:2">
      <c r="A24" s="20" t="s">
        <v>167</v>
      </c>
      <c r="B24" s="20" t="s">
        <v>151</v>
      </c>
    </row>
    <row r="25" spans="1:2">
      <c r="A25" s="20" t="s">
        <v>168</v>
      </c>
      <c r="B25" s="21" t="s">
        <v>152</v>
      </c>
    </row>
    <row r="26" spans="1:2">
      <c r="A26" s="20" t="s">
        <v>169</v>
      </c>
      <c r="B26" s="21" t="s">
        <v>153</v>
      </c>
    </row>
    <row r="27" spans="1:2">
      <c r="A27" s="20" t="s">
        <v>170</v>
      </c>
      <c r="B27" s="21" t="s">
        <v>154</v>
      </c>
    </row>
    <row r="28" spans="1:2">
      <c r="A28" s="20" t="s">
        <v>171</v>
      </c>
      <c r="B28" s="20" t="s">
        <v>155</v>
      </c>
    </row>
    <row r="29" spans="1:2">
      <c r="A29" s="20" t="s">
        <v>172</v>
      </c>
      <c r="B29" s="20" t="s">
        <v>156</v>
      </c>
    </row>
    <row r="30" spans="1:2">
      <c r="A30" s="20" t="s">
        <v>173</v>
      </c>
      <c r="B30" s="20" t="s">
        <v>157</v>
      </c>
    </row>
    <row r="31" spans="1:2">
      <c r="A31" s="20" t="s">
        <v>174</v>
      </c>
      <c r="B31" s="20" t="s">
        <v>158</v>
      </c>
    </row>
    <row r="32" spans="1:2">
      <c r="A32" s="20" t="s">
        <v>175</v>
      </c>
      <c r="B32" s="20" t="s">
        <v>159</v>
      </c>
    </row>
    <row r="33" spans="1:2">
      <c r="A33" s="20" t="s">
        <v>176</v>
      </c>
      <c r="B33" s="20" t="s">
        <v>160</v>
      </c>
    </row>
    <row r="34" spans="1:2" ht="18" customHeight="1">
      <c r="A34" s="20" t="s">
        <v>180</v>
      </c>
      <c r="B34" s="22" t="s">
        <v>161</v>
      </c>
    </row>
    <row r="35" spans="1:2">
      <c r="A35" s="20" t="s">
        <v>177</v>
      </c>
      <c r="B35" s="22" t="s">
        <v>162</v>
      </c>
    </row>
    <row r="36" spans="1:2">
      <c r="A36" s="20" t="s">
        <v>178</v>
      </c>
      <c r="B36" s="22" t="s">
        <v>163</v>
      </c>
    </row>
    <row r="37" spans="1:2">
      <c r="A37" s="24" t="s">
        <v>179</v>
      </c>
      <c r="B37" s="23" t="s">
        <v>164</v>
      </c>
    </row>
    <row r="38" spans="1:2">
      <c r="A38" s="14"/>
      <c r="B38" s="8"/>
    </row>
    <row r="39" spans="1:2">
      <c r="A39" s="14" t="s">
        <v>139</v>
      </c>
      <c r="B39" s="8"/>
    </row>
    <row r="40" spans="1:2">
      <c r="A40" s="14"/>
      <c r="B40" s="8"/>
    </row>
    <row r="41" spans="1:2">
      <c r="A41" s="14" t="s">
        <v>140</v>
      </c>
      <c r="B41" s="8"/>
    </row>
    <row r="42" spans="1:2" ht="15" thickBot="1">
      <c r="A42" s="9"/>
      <c r="B42" s="10"/>
    </row>
    <row r="45" spans="1:2">
      <c r="A45" s="3" t="s">
        <v>145</v>
      </c>
    </row>
    <row r="48" spans="1:2">
      <c r="A48" t="s">
        <v>146</v>
      </c>
    </row>
    <row r="59" spans="1:1">
      <c r="A59" t="s">
        <v>203</v>
      </c>
    </row>
    <row r="60" spans="1:1">
      <c r="A60" t="s">
        <v>204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1</vt:i4>
      </vt:variant>
    </vt:vector>
  </HeadingPairs>
  <TitlesOfParts>
    <vt:vector size="5" baseType="lpstr">
      <vt:lpstr>Baixa Densidade</vt:lpstr>
      <vt:lpstr>Simulador_+CO3SO Urb</vt:lpstr>
      <vt:lpstr>aux</vt:lpstr>
      <vt:lpstr>Auxiliar</vt:lpstr>
      <vt:lpstr>'Simulador_+CO3SO Urb'!Área_de_Impressão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 2020</dc:creator>
  <cp:lastModifiedBy>A2S - ASSOCIAÇÃO PARA O DESENVOLVIMENTO SUSTENTÁVEL DA</cp:lastModifiedBy>
  <cp:lastPrinted>2020-07-10T12:05:11Z</cp:lastPrinted>
  <dcterms:created xsi:type="dcterms:W3CDTF">2017-05-14T21:42:36Z</dcterms:created>
  <dcterms:modified xsi:type="dcterms:W3CDTF">2020-07-10T12:07:21Z</dcterms:modified>
</cp:coreProperties>
</file>