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IRENE\QREN\MADEIRA 14-20\AVISOS\Documentos AAC Centros Qualifica 21-05-2018\"/>
    </mc:Choice>
  </mc:AlternateContent>
  <bookViews>
    <workbookView xWindow="0" yWindow="0" windowWidth="28800" windowHeight="11535"/>
  </bookViews>
  <sheets>
    <sheet name="Quadro I" sheetId="1" r:id="rId1"/>
    <sheet name="Quadro II" sheetId="7" r:id="rId2"/>
    <sheet name="Quadro III" sheetId="2" r:id="rId3"/>
    <sheet name="Quadro IV&amp;V" sheetId="8" r:id="rId4"/>
    <sheet name="Quadro VI" sheetId="4" r:id="rId5"/>
    <sheet name="Quadro VII" sheetId="5" r:id="rId6"/>
  </sheets>
  <definedNames>
    <definedName name="dist_cq" localSheetId="3">#REF!</definedName>
    <definedName name="dist_cq">'Quadro II'!$A$4:$B$6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8" l="1"/>
  <c r="D34" i="8"/>
  <c r="D31" i="8"/>
  <c r="D28" i="8"/>
  <c r="J10" i="5" l="1"/>
  <c r="H10" i="5"/>
  <c r="O9" i="4"/>
  <c r="E34" i="8" l="1"/>
  <c r="E31" i="8"/>
  <c r="E28" i="8"/>
  <c r="C34" i="8"/>
  <c r="C31" i="8"/>
  <c r="C28" i="8"/>
  <c r="E16" i="8"/>
  <c r="C16" i="8"/>
  <c r="C13" i="8"/>
  <c r="D13" i="8" s="1"/>
  <c r="C10" i="8"/>
  <c r="D10" i="8" s="1"/>
  <c r="E13" i="8" l="1"/>
  <c r="E10" i="8"/>
  <c r="M12" i="1"/>
  <c r="F28" i="8" l="1"/>
  <c r="F31" i="8"/>
  <c r="F13" i="8"/>
  <c r="F10" i="8"/>
  <c r="F16" i="8"/>
  <c r="F34" i="8"/>
  <c r="F11" i="7"/>
  <c r="E11" i="7"/>
  <c r="D16" i="5" l="1"/>
  <c r="F16" i="5" s="1"/>
  <c r="D13" i="5"/>
  <c r="F13" i="5" s="1"/>
  <c r="D10" i="5"/>
  <c r="F10" i="5" s="1"/>
  <c r="B16" i="5"/>
  <c r="B13" i="5"/>
  <c r="B10" i="5"/>
  <c r="F15" i="4"/>
  <c r="H15" i="4" s="1"/>
  <c r="J15" i="4" s="1"/>
  <c r="F12" i="4"/>
  <c r="H12" i="4" s="1"/>
  <c r="J12" i="4" s="1"/>
  <c r="F9" i="4"/>
  <c r="K13" i="5" l="1"/>
  <c r="H13" i="5"/>
  <c r="J13" i="5" s="1"/>
  <c r="H16" i="5"/>
  <c r="J16" i="5" s="1"/>
  <c r="K16" i="5" s="1"/>
  <c r="H9" i="4"/>
  <c r="F18" i="4"/>
  <c r="K15" i="4"/>
  <c r="M17" i="5"/>
  <c r="L17" i="5"/>
  <c r="N16" i="5"/>
  <c r="M14" i="5"/>
  <c r="L14" i="5"/>
  <c r="N13" i="5"/>
  <c r="M11" i="5"/>
  <c r="L11" i="5"/>
  <c r="N10" i="5"/>
  <c r="P23" i="4"/>
  <c r="O23" i="4"/>
  <c r="M16" i="4"/>
  <c r="L16" i="4"/>
  <c r="M13" i="4"/>
  <c r="L13" i="4"/>
  <c r="M10" i="4"/>
  <c r="L10" i="4"/>
  <c r="H19" i="5" l="1"/>
  <c r="F20" i="5" s="1"/>
  <c r="J9" i="4"/>
  <c r="H18" i="4"/>
  <c r="F19" i="4" s="1"/>
  <c r="X10" i="4"/>
  <c r="K9" i="4"/>
  <c r="K10" i="5"/>
  <c r="K19" i="5" s="1"/>
  <c r="K12" i="4"/>
  <c r="N16" i="4"/>
  <c r="N13" i="4"/>
  <c r="N11" i="5"/>
  <c r="N17" i="5"/>
  <c r="N14" i="5"/>
  <c r="N10" i="4"/>
  <c r="F19" i="5"/>
  <c r="L12" i="1"/>
  <c r="K18" i="4" l="1"/>
  <c r="L19" i="1"/>
  <c r="O16" i="4" s="1"/>
  <c r="M18" i="1" l="1"/>
  <c r="O16" i="5" s="1"/>
  <c r="L18" i="1"/>
  <c r="O15" i="4" s="1"/>
  <c r="L16" i="1"/>
  <c r="O13" i="4" s="1"/>
  <c r="M15" i="1"/>
  <c r="O13" i="5" s="1"/>
  <c r="L15" i="1"/>
  <c r="O12" i="4" s="1"/>
  <c r="O10" i="5"/>
  <c r="L13" i="1"/>
  <c r="O10" i="4" s="1"/>
  <c r="J19" i="1"/>
  <c r="K18" i="1"/>
  <c r="J18" i="1"/>
  <c r="J16" i="1"/>
  <c r="K15" i="1"/>
  <c r="J15" i="1"/>
  <c r="J13" i="1"/>
  <c r="K12" i="1"/>
  <c r="J12" i="1"/>
  <c r="P19" i="4" l="1"/>
  <c r="P18" i="4"/>
  <c r="P19" i="5"/>
  <c r="M13" i="1"/>
  <c r="O11" i="5" s="1"/>
  <c r="K13" i="1"/>
  <c r="D26" i="1"/>
  <c r="G19" i="1"/>
  <c r="G16" i="1"/>
  <c r="E26" i="1" l="1"/>
  <c r="I19" i="1"/>
  <c r="K19" i="1" s="1"/>
  <c r="I16" i="1"/>
  <c r="K16" i="1" s="1"/>
  <c r="M16" i="1" l="1"/>
  <c r="O14" i="5" s="1"/>
  <c r="M19" i="1"/>
  <c r="O17" i="5" s="1"/>
  <c r="P20" i="5" l="1"/>
</calcChain>
</file>

<file path=xl/sharedStrings.xml><?xml version="1.0" encoding="utf-8"?>
<sst xmlns="http://schemas.openxmlformats.org/spreadsheetml/2006/main" count="168" uniqueCount="79">
  <si>
    <t>Nível de atividade</t>
  </si>
  <si>
    <t>Meta anual</t>
  </si>
  <si>
    <t>Total</t>
  </si>
  <si>
    <t>Escalão</t>
  </si>
  <si>
    <t>N.º de
Inscritos</t>
  </si>
  <si>
    <t>Téc.
ORVC</t>
  </si>
  <si>
    <t>Formador
Avaliador</t>
  </si>
  <si>
    <t>1A</t>
  </si>
  <si>
    <t>2A</t>
  </si>
  <si>
    <t>3A</t>
  </si>
  <si>
    <t>Téc. ORVC</t>
  </si>
  <si>
    <t>FORMADORES</t>
  </si>
  <si>
    <t>Tabela de custos máximos anuais com RH + Taxa fixa, de acordo com o ponto ii) da al. e) do n.º 2 do art. 7.º do DL n.º 159/2014, de 27 de outubro</t>
  </si>
  <si>
    <t>Custo médio/H (ETI = 30H/semana)</t>
  </si>
  <si>
    <t>max</t>
  </si>
  <si>
    <t>min</t>
  </si>
  <si>
    <t>Recursos 
Humanos
Base de cálculo: 
Equivalente a 
Tempo Inteiro (ETI)
30H/semana</t>
  </si>
  <si>
    <t>Cofinanciamento potencial 
dos projetos aprovados
(incluindo taxa fixa de 15%)</t>
  </si>
  <si>
    <t>Custo máx. mensal bruto(2)</t>
  </si>
  <si>
    <t>SIMULAÇÃO 12 MESES POR CQ</t>
  </si>
  <si>
    <t>Base anual</t>
  </si>
  <si>
    <t>N.º de meses da operação: 12</t>
  </si>
  <si>
    <t>Limite mínimo</t>
  </si>
  <si>
    <t>Total s/reforço RH</t>
  </si>
  <si>
    <t>Total c/reforço RH</t>
  </si>
  <si>
    <t>- Escalão 1:</t>
  </si>
  <si>
    <t xml:space="preserve">Centro Qualifica </t>
  </si>
  <si>
    <t>- Escalão 2:</t>
  </si>
  <si>
    <t>- Escalão 3:</t>
  </si>
  <si>
    <t>Limite máximo</t>
  </si>
  <si>
    <t>Quadro II  - Custo Máximo com recursos Humanos</t>
  </si>
  <si>
    <t>Indicador de Realização</t>
  </si>
  <si>
    <t>Meta indicativa de inscritos</t>
  </si>
  <si>
    <t>(12 meses)</t>
  </si>
  <si>
    <t>total</t>
  </si>
  <si>
    <t>Indicador de Resultado</t>
  </si>
  <si>
    <t>Encaminhados</t>
  </si>
  <si>
    <t>para processo RVCC</t>
  </si>
  <si>
    <t>Adultos em processo RVCC
12M</t>
  </si>
  <si>
    <t>Nº Centros Qualifica</t>
  </si>
  <si>
    <t>(1)</t>
  </si>
  <si>
    <t>Encaminhamentos para fora da entidade promotora</t>
  </si>
  <si>
    <t>Quadro IV - relação entre indicadores de realização e resultado (indicadores físicos) - limite mínimo</t>
  </si>
  <si>
    <t>Quadro V - relação entre indicadores de realização e resultado (indicadores físicos) - limite máximo</t>
  </si>
  <si>
    <t>Inscritos
(contratualizado)
12M</t>
  </si>
  <si>
    <t>Encaminhados
(contratualizado)
12M</t>
  </si>
  <si>
    <t>Recursos Humanos
Base de cálculo: Equivalente a 
Tempo Inteiro (ETI)
30H/semana</t>
  </si>
  <si>
    <t>Cofinanciamento potencial dos projetos aprovados
(incluindo taxa fixa de 15%)</t>
  </si>
  <si>
    <t>Técnico ORVC</t>
  </si>
  <si>
    <t>Quadro II   Custo de referência com Recursos Humanos</t>
  </si>
  <si>
    <r>
      <t xml:space="preserve">Quadro VI - Estimativa custo total anual caso todos os CQ por escalão se situem no limite </t>
    </r>
    <r>
      <rPr>
        <b/>
        <u/>
        <sz val="14"/>
        <color theme="1"/>
        <rFont val="Calibri"/>
        <family val="2"/>
        <scheme val="minor"/>
      </rPr>
      <t>mínimo</t>
    </r>
  </si>
  <si>
    <r>
      <t xml:space="preserve">Quadro VII Estimativa custo total anual caso todos os CQ por escalão se situem no limite </t>
    </r>
    <r>
      <rPr>
        <b/>
        <u/>
        <sz val="14"/>
        <color theme="1"/>
        <rFont val="Calibri"/>
        <family val="2"/>
        <scheme val="minor"/>
      </rPr>
      <t>máximo</t>
    </r>
  </si>
  <si>
    <t>Quadro III  - Síntese da Relação entre Indicadores de Realização e Resultado</t>
  </si>
  <si>
    <t>(5)=90%*(4)</t>
  </si>
  <si>
    <t>Adultos não desistentes no processo RVCC</t>
  </si>
  <si>
    <t>Adultos não desistentes no processo de RVCC</t>
  </si>
  <si>
    <t>90%*(2)</t>
  </si>
  <si>
    <t>Adultos não desistentes no processo de RVCC
(contratualizado)
12M</t>
  </si>
  <si>
    <t>(1) Número de inscritos com que o beneficiário se comprometer, no quadro dos escalões definidos</t>
  </si>
  <si>
    <t>Indicadores do Escalão 1 com &gt; = 10% de encaminhamentos para fora da entidade promotora do Centro Qualifica - Reforço de RH</t>
  </si>
  <si>
    <t>Indicadores do Escalão 2 com &gt; = 10% de encaminhamentos para fora da entidade promotora do Centro Qualifica - Reforço de RH</t>
  </si>
  <si>
    <t>Indicadores do Escalão 3 com &gt; = 10% de encaminhamentos para fora da entidade promotora do Centro Qualifica - Reforço de RH</t>
  </si>
  <si>
    <t>(2)=80%*(1)</t>
  </si>
  <si>
    <t>(4)=45%*(2)</t>
  </si>
  <si>
    <t>Indicadores do Escalão 1 com &gt; = 10% de encaminhamentos para fora da entidade gestora do Centro Qualifica - Reforço de RH</t>
  </si>
  <si>
    <t>Indicadores do Escalão 2 com &gt; = 10% de encaminhamentos para fora da entidade gestora do Centro Qualifica - Reforço de RH</t>
  </si>
  <si>
    <t>Indicadores do Escalão 3 com &gt; = 10% de encaminhamentos para fora da entidade gestora do Centro Qualifica - Reforço de RH</t>
  </si>
  <si>
    <t>(1)=80%</t>
  </si>
  <si>
    <t>Despesa elegível para 12 meses e 3 CQ</t>
  </si>
  <si>
    <t>(2)=45%*(1)</t>
  </si>
  <si>
    <t>Mínimo de 10% do número de encaminhados para oferta</t>
  </si>
  <si>
    <t xml:space="preserve">Mínimo de 10% do número de encaminhados para oferta </t>
  </si>
  <si>
    <t xml:space="preserve">Distribuição dos 3 Centros Qualifica pelos 3 escalões :
</t>
  </si>
  <si>
    <t>Para Exterior</t>
  </si>
  <si>
    <t>(3)=10%*(1)</t>
  </si>
  <si>
    <t>para exterior</t>
  </si>
  <si>
    <t>(3)10%*(2)</t>
  </si>
  <si>
    <t>Quadro I  Proposta PO RAM</t>
  </si>
  <si>
    <t xml:space="preserve">Distribuição dos 3 Centros Qualifica pelos 3 escalões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</si>
</sst>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#,##0\ &quot;€&quot;;\-#,##0\ &quot;€&quot;"/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  <numFmt numFmtId="165" formatCode="#,##0.0\ &quot;€&quot;;\-#,##0.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5" fillId="0" borderId="0" xfId="0" applyFont="1"/>
    <xf numFmtId="0" fontId="0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right" vertical="center" indent="1"/>
    </xf>
    <xf numFmtId="0" fontId="2" fillId="4" borderId="1" xfId="0" applyFont="1" applyFill="1" applyBorder="1" applyAlignment="1">
      <alignment horizontal="right" vertical="center" indent="1"/>
    </xf>
    <xf numFmtId="0" fontId="2" fillId="0" borderId="0" xfId="0" applyFont="1" applyAlignment="1">
      <alignment horizontal="right" vertical="center"/>
    </xf>
    <xf numFmtId="7" fontId="0" fillId="2" borderId="0" xfId="0" applyNumberFormat="1" applyFill="1" applyAlignment="1">
      <alignment horizontal="right" indent="1"/>
    </xf>
    <xf numFmtId="0" fontId="0" fillId="2" borderId="0" xfId="0" applyFill="1"/>
    <xf numFmtId="0" fontId="0" fillId="0" borderId="0" xfId="2" quotePrefix="1" applyFont="1" applyAlignment="1">
      <alignment horizontal="left" vertical="top" wrapText="1" indent="1"/>
    </xf>
    <xf numFmtId="0" fontId="2" fillId="0" borderId="0" xfId="2" quotePrefix="1" applyFont="1" applyAlignment="1">
      <alignment horizontal="right" vertical="top"/>
    </xf>
    <xf numFmtId="0" fontId="0" fillId="0" borderId="0" xfId="2" quotePrefix="1" applyFont="1" applyAlignment="1">
      <alignment horizontal="left" vertical="top" indent="1"/>
    </xf>
    <xf numFmtId="0" fontId="0" fillId="0" borderId="0" xfId="2" quotePrefix="1" applyFont="1" applyAlignment="1">
      <alignment vertical="top"/>
    </xf>
    <xf numFmtId="0" fontId="8" fillId="0" borderId="0" xfId="0" applyFont="1"/>
    <xf numFmtId="0" fontId="11" fillId="0" borderId="0" xfId="0" applyFont="1"/>
    <xf numFmtId="0" fontId="6" fillId="0" borderId="0" xfId="0" applyFont="1" applyFill="1" applyAlignment="1">
      <alignment vertical="center" wrapText="1"/>
    </xf>
    <xf numFmtId="0" fontId="15" fillId="0" borderId="0" xfId="0" applyFont="1" applyAlignment="1">
      <alignment horizontal="left" indent="1"/>
    </xf>
    <xf numFmtId="0" fontId="10" fillId="0" borderId="0" xfId="0" applyFont="1"/>
    <xf numFmtId="7" fontId="10" fillId="0" borderId="0" xfId="0" applyNumberFormat="1" applyFont="1"/>
    <xf numFmtId="0" fontId="2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2" borderId="0" xfId="1" applyNumberFormat="1" applyFont="1" applyFill="1" applyAlignment="1">
      <alignment horizontal="right" indent="1"/>
    </xf>
    <xf numFmtId="5" fontId="0" fillId="2" borderId="0" xfId="1" applyNumberFormat="1" applyFont="1" applyFill="1" applyAlignment="1">
      <alignment horizontal="right" indent="1"/>
    </xf>
    <xf numFmtId="5" fontId="0" fillId="2" borderId="0" xfId="0" applyNumberFormat="1" applyFill="1" applyAlignment="1">
      <alignment horizontal="right" vertical="center" indent="1"/>
    </xf>
    <xf numFmtId="1" fontId="2" fillId="4" borderId="1" xfId="0" applyNumberFormat="1" applyFont="1" applyFill="1" applyBorder="1" applyAlignment="1">
      <alignment horizontal="right" vertical="center" indent="1"/>
    </xf>
    <xf numFmtId="0" fontId="4" fillId="6" borderId="0" xfId="0" applyFont="1" applyFill="1"/>
    <xf numFmtId="1" fontId="0" fillId="0" borderId="0" xfId="0" applyNumberFormat="1"/>
    <xf numFmtId="9" fontId="0" fillId="0" borderId="0" xfId="8" applyFont="1"/>
    <xf numFmtId="0" fontId="4" fillId="4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right" vertical="center" indent="1"/>
    </xf>
    <xf numFmtId="0" fontId="2" fillId="2" borderId="0" xfId="0" applyFont="1" applyFill="1" applyAlignment="1">
      <alignment horizontal="left"/>
    </xf>
    <xf numFmtId="0" fontId="6" fillId="2" borderId="0" xfId="0" applyFont="1" applyFill="1" applyBorder="1" applyAlignment="1">
      <alignment horizontal="right" vertical="center"/>
    </xf>
    <xf numFmtId="0" fontId="0" fillId="2" borderId="0" xfId="0" applyFont="1" applyFill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7" fontId="2" fillId="0" borderId="0" xfId="0" applyNumberFormat="1" applyFont="1" applyFill="1" applyAlignment="1">
      <alignment horizontal="center" vertical="center"/>
    </xf>
    <xf numFmtId="7" fontId="2" fillId="4" borderId="2" xfId="7" applyNumberFormat="1" applyFont="1" applyFill="1" applyBorder="1" applyAlignment="1">
      <alignment vertical="center"/>
    </xf>
    <xf numFmtId="7" fontId="1" fillId="4" borderId="7" xfId="7" applyNumberFormat="1" applyFont="1" applyFill="1" applyBorder="1" applyAlignment="1">
      <alignment vertical="center"/>
    </xf>
    <xf numFmtId="7" fontId="0" fillId="0" borderId="0" xfId="7" applyNumberFormat="1" applyFont="1" applyAlignment="1">
      <alignment vertical="center"/>
    </xf>
    <xf numFmtId="7" fontId="0" fillId="4" borderId="7" xfId="7" applyNumberFormat="1" applyFont="1" applyFill="1" applyBorder="1" applyAlignment="1">
      <alignment vertical="center"/>
    </xf>
    <xf numFmtId="0" fontId="2" fillId="0" borderId="0" xfId="0" applyFont="1" applyFill="1" applyAlignment="1">
      <alignment horizontal="right"/>
    </xf>
    <xf numFmtId="0" fontId="0" fillId="0" borderId="0" xfId="0" applyAlignment="1">
      <alignment vertical="center" wrapText="1"/>
    </xf>
    <xf numFmtId="0" fontId="18" fillId="10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/>
    <xf numFmtId="0" fontId="0" fillId="0" borderId="0" xfId="2" quotePrefix="1" applyFont="1" applyAlignment="1">
      <alignment horizontal="left" vertical="center"/>
    </xf>
    <xf numFmtId="0" fontId="0" fillId="0" borderId="0" xfId="2" quotePrefix="1" applyFont="1" applyAlignment="1">
      <alignment vertical="center"/>
    </xf>
    <xf numFmtId="0" fontId="0" fillId="0" borderId="0" xfId="2" applyFont="1" applyAlignment="1">
      <alignment horizontal="left" vertical="center" wrapText="1"/>
    </xf>
    <xf numFmtId="0" fontId="2" fillId="0" borderId="0" xfId="0" applyFont="1" applyFill="1" applyAlignment="1">
      <alignment horizontal="right" vertical="center"/>
    </xf>
    <xf numFmtId="0" fontId="16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7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0" fillId="0" borderId="8" xfId="2" applyFont="1" applyBorder="1" applyAlignment="1">
      <alignment horizontal="left" vertical="center" wrapText="1"/>
    </xf>
    <xf numFmtId="0" fontId="0" fillId="0" borderId="8" xfId="2" quotePrefix="1" applyFont="1" applyBorder="1" applyAlignment="1">
      <alignment horizontal="center" vertical="center" wrapText="1"/>
    </xf>
    <xf numFmtId="0" fontId="2" fillId="0" borderId="8" xfId="2" quotePrefix="1" applyFont="1" applyBorder="1" applyAlignment="1">
      <alignment horizontal="center" vertical="center"/>
    </xf>
    <xf numFmtId="0" fontId="0" fillId="0" borderId="0" xfId="0"/>
    <xf numFmtId="0" fontId="16" fillId="0" borderId="0" xfId="0" applyFont="1" applyFill="1" applyAlignment="1">
      <alignment horizontal="center"/>
    </xf>
    <xf numFmtId="49" fontId="17" fillId="0" borderId="0" xfId="0" quotePrefix="1" applyNumberFormat="1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165" fontId="0" fillId="2" borderId="0" xfId="0" applyNumberFormat="1" applyFill="1" applyAlignment="1">
      <alignment horizontal="right" vertical="center"/>
    </xf>
    <xf numFmtId="5" fontId="0" fillId="2" borderId="0" xfId="1" applyNumberFormat="1" applyFont="1" applyFill="1" applyAlignment="1">
      <alignment horizontal="right" vertical="center"/>
    </xf>
    <xf numFmtId="5" fontId="0" fillId="2" borderId="0" xfId="0" applyNumberFormat="1" applyFill="1" applyAlignment="1">
      <alignment horizontal="right" vertical="center"/>
    </xf>
    <xf numFmtId="0" fontId="0" fillId="0" borderId="0" xfId="0"/>
    <xf numFmtId="0" fontId="7" fillId="2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9" fontId="7" fillId="3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3" fontId="7" fillId="4" borderId="0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3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9" fontId="9" fillId="3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/>
    </xf>
    <xf numFmtId="3" fontId="9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Border="1" applyAlignment="1">
      <alignment horizontal="right" vertical="center"/>
    </xf>
    <xf numFmtId="3" fontId="9" fillId="2" borderId="0" xfId="0" applyNumberFormat="1" applyFont="1" applyFill="1" applyBorder="1" applyAlignment="1">
      <alignment horizontal="center" vertical="center"/>
    </xf>
    <xf numFmtId="7" fontId="9" fillId="3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3" fontId="8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7" fontId="9" fillId="0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2" borderId="0" xfId="0" applyFont="1" applyFill="1" applyAlignment="1">
      <alignment horizontal="right" vertical="center"/>
    </xf>
    <xf numFmtId="0" fontId="9" fillId="7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7" fontId="8" fillId="2" borderId="0" xfId="1" applyNumberFormat="1" applyFont="1" applyFill="1" applyAlignment="1">
      <alignment horizontal="right" vertical="center"/>
    </xf>
    <xf numFmtId="3" fontId="8" fillId="0" borderId="0" xfId="0" applyNumberFormat="1" applyFont="1" applyAlignment="1">
      <alignment vertical="center"/>
    </xf>
    <xf numFmtId="7" fontId="8" fillId="2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3" fontId="7" fillId="2" borderId="0" xfId="0" applyNumberFormat="1" applyFont="1" applyFill="1" applyBorder="1" applyAlignment="1">
      <alignment horizontal="right" vertical="center"/>
    </xf>
    <xf numFmtId="7" fontId="7" fillId="3" borderId="0" xfId="0" applyNumberFormat="1" applyFont="1" applyFill="1" applyBorder="1" applyAlignment="1">
      <alignment horizontal="center" vertical="center"/>
    </xf>
    <xf numFmtId="0" fontId="6" fillId="0" borderId="0" xfId="2" quotePrefix="1" applyFont="1" applyAlignment="1">
      <alignment vertical="top"/>
    </xf>
    <xf numFmtId="0" fontId="8" fillId="2" borderId="0" xfId="0" applyFont="1" applyFill="1" applyAlignment="1">
      <alignment horizontal="right" vertical="center" wrapText="1"/>
    </xf>
    <xf numFmtId="0" fontId="6" fillId="2" borderId="0" xfId="0" applyFont="1" applyFill="1" applyBorder="1" applyAlignment="1">
      <alignment horizontal="right" vertical="center" wrapText="1"/>
    </xf>
    <xf numFmtId="0" fontId="17" fillId="8" borderId="0" xfId="0" applyFont="1" applyFill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0" borderId="0" xfId="0"/>
    <xf numFmtId="0" fontId="2" fillId="3" borderId="0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3" fontId="0" fillId="4" borderId="2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6" fillId="5" borderId="0" xfId="2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6" fillId="5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2" applyFont="1" applyAlignment="1">
      <alignment horizontal="left" vertical="center" wrapText="1"/>
    </xf>
    <xf numFmtId="0" fontId="3" fillId="6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 wrapText="1"/>
    </xf>
    <xf numFmtId="0" fontId="17" fillId="12" borderId="0" xfId="0" applyFont="1" applyFill="1" applyAlignment="1">
      <alignment horizontal="center" vertical="center" wrapText="1"/>
    </xf>
    <xf numFmtId="0" fontId="0" fillId="0" borderId="0" xfId="0"/>
    <xf numFmtId="0" fontId="17" fillId="8" borderId="0" xfId="0" applyFont="1" applyFill="1" applyAlignment="1">
      <alignment vertical="center" wrapText="1"/>
    </xf>
    <xf numFmtId="0" fontId="17" fillId="9" borderId="0" xfId="0" applyFont="1" applyFill="1" applyAlignment="1">
      <alignment horizontal="center" vertical="center" wrapText="1"/>
    </xf>
    <xf numFmtId="0" fontId="17" fillId="11" borderId="0" xfId="0" applyFont="1" applyFill="1" applyAlignment="1">
      <alignment horizontal="center" vertical="center"/>
    </xf>
    <xf numFmtId="1" fontId="18" fillId="11" borderId="0" xfId="0" applyNumberFormat="1" applyFont="1" applyFill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horizontal="center" vertical="center" wrapText="1"/>
    </xf>
    <xf numFmtId="0" fontId="0" fillId="0" borderId="0" xfId="2" applyFont="1" applyAlignment="1">
      <alignment horizontal="left" vertical="top" wrapText="1"/>
    </xf>
    <xf numFmtId="0" fontId="23" fillId="0" borderId="0" xfId="0" applyFont="1" applyBorder="1" applyAlignment="1">
      <alignment horizontal="center" vertical="center"/>
    </xf>
    <xf numFmtId="3" fontId="9" fillId="4" borderId="0" xfId="0" applyNumberFormat="1" applyFont="1" applyFill="1" applyBorder="1" applyAlignment="1">
      <alignment horizontal="center" vertical="center"/>
    </xf>
    <xf numFmtId="7" fontId="9" fillId="4" borderId="0" xfId="1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7" fontId="9" fillId="4" borderId="2" xfId="1" applyNumberFormat="1" applyFont="1" applyFill="1" applyBorder="1" applyAlignment="1">
      <alignment horizontal="center" vertical="center"/>
    </xf>
    <xf numFmtId="9" fontId="9" fillId="3" borderId="0" xfId="0" applyNumberFormat="1" applyFont="1" applyFill="1" applyBorder="1" applyAlignment="1">
      <alignment horizontal="center" vertical="center" wrapText="1"/>
    </xf>
    <xf numFmtId="3" fontId="8" fillId="4" borderId="2" xfId="0" applyNumberFormat="1" applyFont="1" applyFill="1" applyBorder="1" applyAlignment="1">
      <alignment horizontal="center" vertical="center"/>
    </xf>
    <xf numFmtId="3" fontId="8" fillId="4" borderId="3" xfId="0" applyNumberFormat="1" applyFont="1" applyFill="1" applyBorder="1" applyAlignment="1">
      <alignment horizontal="center" vertical="center"/>
    </xf>
    <xf numFmtId="3" fontId="8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7" fontId="8" fillId="4" borderId="2" xfId="1" applyNumberFormat="1" applyFont="1" applyFill="1" applyBorder="1" applyAlignment="1">
      <alignment horizontal="center" vertical="center" wrapText="1"/>
    </xf>
    <xf numFmtId="7" fontId="8" fillId="4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7" fontId="8" fillId="4" borderId="2" xfId="1" applyNumberFormat="1" applyFont="1" applyFill="1" applyBorder="1" applyAlignment="1">
      <alignment horizontal="center" vertical="center"/>
    </xf>
    <xf numFmtId="7" fontId="8" fillId="4" borderId="0" xfId="1" applyNumberFormat="1" applyFont="1" applyFill="1" applyBorder="1" applyAlignment="1">
      <alignment horizontal="center" vertical="center"/>
    </xf>
    <xf numFmtId="3" fontId="9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7" fontId="6" fillId="4" borderId="0" xfId="1" applyNumberFormat="1" applyFont="1" applyFill="1" applyBorder="1" applyAlignment="1">
      <alignment horizontal="center" vertical="center"/>
    </xf>
    <xf numFmtId="7" fontId="7" fillId="4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" fontId="6" fillId="2" borderId="0" xfId="0" applyNumberFormat="1" applyFont="1" applyFill="1" applyBorder="1" applyAlignment="1">
      <alignment horizontal="center" vertical="center" wrapText="1"/>
    </xf>
    <xf numFmtId="3" fontId="6" fillId="4" borderId="0" xfId="0" applyNumberFormat="1" applyFont="1" applyFill="1" applyBorder="1" applyAlignment="1">
      <alignment horizontal="center" vertical="center"/>
    </xf>
    <xf numFmtId="3" fontId="7" fillId="4" borderId="0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9" fontId="7" fillId="3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7" fontId="6" fillId="4" borderId="0" xfId="1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horizontal="center" vertical="center"/>
    </xf>
    <xf numFmtId="0" fontId="2" fillId="0" borderId="0" xfId="2" quotePrefix="1" applyFont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3" fontId="7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</cellXfs>
  <cellStyles count="9">
    <cellStyle name="Moeda" xfId="7" builtinId="4"/>
    <cellStyle name="Normal" xfId="0" builtinId="0"/>
    <cellStyle name="Normal 2" xfId="2"/>
    <cellStyle name="Normal 2 2" xfId="4"/>
    <cellStyle name="Normal 3" xfId="5"/>
    <cellStyle name="Normal 3 2" xfId="6"/>
    <cellStyle name="Percentagem" xfId="8" builtinId="5"/>
    <cellStyle name="Vírgula" xfId="1" builtinId="3"/>
    <cellStyle name="Vírgul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P138"/>
  <sheetViews>
    <sheetView showGridLines="0" tabSelected="1" zoomScale="80" zoomScaleNormal="80" workbookViewId="0">
      <selection activeCell="P8" sqref="P8"/>
    </sheetView>
  </sheetViews>
  <sheetFormatPr defaultRowHeight="15" x14ac:dyDescent="0.25"/>
  <cols>
    <col min="1" max="1" width="12.7109375" customWidth="1"/>
    <col min="2" max="2" width="11.42578125" customWidth="1"/>
    <col min="3" max="3" width="18.28515625" customWidth="1"/>
    <col min="4" max="4" width="15.28515625" customWidth="1"/>
    <col min="5" max="5" width="16.28515625" customWidth="1"/>
    <col min="6" max="6" width="14.140625" customWidth="1"/>
    <col min="7" max="7" width="9.85546875" customWidth="1"/>
    <col min="8" max="8" width="12" customWidth="1"/>
    <col min="9" max="9" width="11.28515625" customWidth="1"/>
    <col min="10" max="10" width="19.42578125" customWidth="1"/>
    <col min="11" max="11" width="9.28515625" customWidth="1"/>
    <col min="12" max="12" width="14.7109375" customWidth="1"/>
    <col min="13" max="13" width="15.28515625" customWidth="1"/>
    <col min="14" max="14" width="15.42578125" customWidth="1"/>
    <col min="15" max="15" width="21.28515625" customWidth="1"/>
  </cols>
  <sheetData>
    <row r="1" spans="1:16" s="2" customFormat="1" ht="39.950000000000003" customHeight="1" x14ac:dyDescent="0.35">
      <c r="A1" s="152" t="s">
        <v>77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</row>
    <row r="2" spans="1:16" x14ac:dyDescent="0.25">
      <c r="A2" s="153" t="s">
        <v>19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</row>
    <row r="4" spans="1:16" ht="15.75" x14ac:dyDescent="0.25">
      <c r="A4" s="15" t="s">
        <v>20</v>
      </c>
    </row>
    <row r="5" spans="1:16" ht="15.75" x14ac:dyDescent="0.25">
      <c r="A5" s="14" t="s">
        <v>12</v>
      </c>
      <c r="B5" s="1"/>
      <c r="C5" s="1"/>
      <c r="D5" s="1"/>
      <c r="E5" s="1"/>
      <c r="F5" s="3"/>
      <c r="G5" s="3"/>
      <c r="H5" s="3"/>
      <c r="K5" s="32"/>
      <c r="L5" s="72"/>
      <c r="M5" s="72"/>
      <c r="N5" s="43"/>
    </row>
    <row r="7" spans="1:16" ht="15" customHeight="1" x14ac:dyDescent="0.25">
      <c r="A7" s="148" t="s">
        <v>0</v>
      </c>
      <c r="B7" s="148" t="s">
        <v>1</v>
      </c>
      <c r="C7" s="148"/>
      <c r="D7" s="148"/>
      <c r="E7" s="148"/>
      <c r="F7" s="148" t="s">
        <v>16</v>
      </c>
      <c r="G7" s="148"/>
      <c r="H7" s="148"/>
      <c r="I7" s="148"/>
      <c r="J7" s="148"/>
      <c r="K7" s="148"/>
      <c r="L7" s="148" t="s">
        <v>17</v>
      </c>
      <c r="M7" s="148"/>
    </row>
    <row r="8" spans="1:16" ht="48" customHeight="1" x14ac:dyDescent="0.25">
      <c r="A8" s="148"/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</row>
    <row r="9" spans="1:16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22"/>
      <c r="M9" s="22"/>
    </row>
    <row r="10" spans="1:16" ht="30" customHeight="1" x14ac:dyDescent="0.25">
      <c r="A10" s="26" t="s">
        <v>3</v>
      </c>
      <c r="B10" s="144" t="s">
        <v>4</v>
      </c>
      <c r="C10" s="144"/>
      <c r="D10" s="144"/>
      <c r="E10" s="144"/>
      <c r="F10" s="144" t="s">
        <v>5</v>
      </c>
      <c r="G10" s="144"/>
      <c r="H10" s="144" t="s">
        <v>6</v>
      </c>
      <c r="I10" s="144"/>
      <c r="J10" s="144" t="s">
        <v>2</v>
      </c>
      <c r="K10" s="144"/>
      <c r="L10" s="144" t="s">
        <v>21</v>
      </c>
      <c r="M10" s="144"/>
    </row>
    <row r="11" spans="1:16" ht="21" customHeight="1" x14ac:dyDescent="0.25">
      <c r="A11" s="4"/>
      <c r="B11" s="155" t="s">
        <v>15</v>
      </c>
      <c r="C11" s="155"/>
      <c r="D11" s="155" t="s">
        <v>14</v>
      </c>
      <c r="E11" s="155"/>
      <c r="F11" s="27" t="s">
        <v>15</v>
      </c>
      <c r="G11" s="27" t="s">
        <v>14</v>
      </c>
      <c r="H11" s="27" t="s">
        <v>15</v>
      </c>
      <c r="I11" s="27" t="s">
        <v>14</v>
      </c>
      <c r="J11" s="27" t="s">
        <v>15</v>
      </c>
      <c r="K11" s="27" t="s">
        <v>14</v>
      </c>
      <c r="L11" s="27" t="s">
        <v>15</v>
      </c>
      <c r="M11" s="27" t="s">
        <v>14</v>
      </c>
    </row>
    <row r="12" spans="1:16" ht="45" customHeight="1" x14ac:dyDescent="0.25">
      <c r="A12" s="25">
        <v>1</v>
      </c>
      <c r="B12" s="149">
        <v>801</v>
      </c>
      <c r="C12" s="150"/>
      <c r="D12" s="149">
        <v>1200</v>
      </c>
      <c r="E12" s="150"/>
      <c r="F12" s="23">
        <v>3</v>
      </c>
      <c r="G12" s="23">
        <v>4</v>
      </c>
      <c r="H12" s="23">
        <v>3</v>
      </c>
      <c r="I12" s="23">
        <v>4</v>
      </c>
      <c r="J12" s="23">
        <f>+F12+H12</f>
        <v>6</v>
      </c>
      <c r="K12" s="31">
        <f>+G12+I12</f>
        <v>8</v>
      </c>
      <c r="L12" s="49">
        <f>(F12*$D$25+H12*$E$25)*1.15*12</f>
        <v>157319.99999999997</v>
      </c>
      <c r="M12" s="49">
        <f>(G12*$D$25+I12*$E$25)*1.15*12</f>
        <v>209760</v>
      </c>
    </row>
    <row r="13" spans="1:16" ht="54" customHeight="1" x14ac:dyDescent="0.25">
      <c r="A13" s="35" t="s">
        <v>7</v>
      </c>
      <c r="B13" s="145" t="s">
        <v>59</v>
      </c>
      <c r="C13" s="146"/>
      <c r="D13" s="146"/>
      <c r="E13" s="147"/>
      <c r="F13" s="37">
        <v>3.1</v>
      </c>
      <c r="G13" s="36">
        <v>4.0999999999999996</v>
      </c>
      <c r="H13" s="36">
        <v>3.1</v>
      </c>
      <c r="I13" s="37">
        <v>4.0999999999999996</v>
      </c>
      <c r="J13" s="37">
        <f>+F13+H13</f>
        <v>6.2</v>
      </c>
      <c r="K13" s="38">
        <f>+G13+I13</f>
        <v>8.1999999999999993</v>
      </c>
      <c r="L13" s="50">
        <f>(F13*$D$25+H13*$E$25)*1.15*12</f>
        <v>162563.99999999997</v>
      </c>
      <c r="M13" s="50">
        <f>(G13*$D$25+I13*$E$25)*1.15*12</f>
        <v>215004</v>
      </c>
    </row>
    <row r="14" spans="1:16" x14ac:dyDescent="0.25">
      <c r="A14" s="4"/>
      <c r="B14" s="5"/>
      <c r="C14" s="5"/>
      <c r="D14" s="5"/>
      <c r="E14" s="5"/>
      <c r="F14" s="24"/>
      <c r="G14" s="24"/>
      <c r="H14" s="24"/>
      <c r="I14" s="24"/>
      <c r="J14" s="24"/>
      <c r="K14" s="7"/>
      <c r="L14" s="51"/>
      <c r="M14" s="51"/>
    </row>
    <row r="15" spans="1:16" ht="29.25" customHeight="1" x14ac:dyDescent="0.25">
      <c r="A15" s="25">
        <v>2</v>
      </c>
      <c r="B15" s="149">
        <v>401</v>
      </c>
      <c r="C15" s="150"/>
      <c r="D15" s="149">
        <v>800</v>
      </c>
      <c r="E15" s="150"/>
      <c r="F15" s="23">
        <v>2</v>
      </c>
      <c r="G15" s="23">
        <v>3</v>
      </c>
      <c r="H15" s="23">
        <v>2</v>
      </c>
      <c r="I15" s="23">
        <v>3</v>
      </c>
      <c r="J15" s="23">
        <f>+F15+H15</f>
        <v>4</v>
      </c>
      <c r="K15" s="6">
        <f>+G15+I15</f>
        <v>6</v>
      </c>
      <c r="L15" s="49">
        <f>(F15*$D$25+H15*$E$25)*1.15*12</f>
        <v>104880</v>
      </c>
      <c r="M15" s="49">
        <f>(G15*$D$25+I15*$E$25)*1.15*12</f>
        <v>157319.99999999997</v>
      </c>
      <c r="O15" s="33"/>
      <c r="P15" s="33"/>
    </row>
    <row r="16" spans="1:16" ht="37.9" customHeight="1" x14ac:dyDescent="0.25">
      <c r="A16" s="35" t="s">
        <v>8</v>
      </c>
      <c r="B16" s="145" t="s">
        <v>60</v>
      </c>
      <c r="C16" s="146"/>
      <c r="D16" s="146"/>
      <c r="E16" s="147"/>
      <c r="F16" s="37">
        <v>2.1</v>
      </c>
      <c r="G16" s="36">
        <f>G15+0.1</f>
        <v>3.1</v>
      </c>
      <c r="H16" s="36">
        <v>2.1</v>
      </c>
      <c r="I16" s="37">
        <f>I15+0.1</f>
        <v>3.1</v>
      </c>
      <c r="J16" s="37">
        <f>+F16+H16</f>
        <v>4.2</v>
      </c>
      <c r="K16" s="38">
        <f>+G16+I16</f>
        <v>6.2</v>
      </c>
      <c r="L16" s="50">
        <f>(F16*$D$25+H16*$E$25)*1.15*12</f>
        <v>110124</v>
      </c>
      <c r="M16" s="52">
        <f>(G16*$D$25+I16*$E$25)*1.15*12</f>
        <v>162563.99999999997</v>
      </c>
    </row>
    <row r="17" spans="1:16" ht="23.25" customHeight="1" x14ac:dyDescent="0.25">
      <c r="A17" s="4"/>
      <c r="B17" s="5"/>
      <c r="C17" s="5"/>
      <c r="D17" s="5"/>
      <c r="E17" s="5"/>
      <c r="F17" s="24"/>
      <c r="G17" s="24"/>
      <c r="H17" s="24"/>
      <c r="I17" s="24"/>
      <c r="J17" s="24"/>
      <c r="K17" s="7"/>
      <c r="L17" s="51"/>
      <c r="M17" s="51"/>
    </row>
    <row r="18" spans="1:16" ht="23.25" customHeight="1" x14ac:dyDescent="0.25">
      <c r="A18" s="25">
        <v>3</v>
      </c>
      <c r="B18" s="149">
        <v>200</v>
      </c>
      <c r="C18" s="150"/>
      <c r="D18" s="149">
        <v>400</v>
      </c>
      <c r="E18" s="150"/>
      <c r="F18" s="23">
        <v>1</v>
      </c>
      <c r="G18" s="23">
        <v>2</v>
      </c>
      <c r="H18" s="23">
        <v>1</v>
      </c>
      <c r="I18" s="23">
        <v>2</v>
      </c>
      <c r="J18" s="23">
        <f>+F18+H18</f>
        <v>2</v>
      </c>
      <c r="K18" s="6">
        <f>+G18+I18</f>
        <v>4</v>
      </c>
      <c r="L18" s="49">
        <f>(F18*$D$25+H18*$E$25)*1.15*12</f>
        <v>52440</v>
      </c>
      <c r="M18" s="49">
        <f>(G18*$D$25+I18*$E$25)*1.15*12</f>
        <v>104880</v>
      </c>
      <c r="P18" s="33"/>
    </row>
    <row r="19" spans="1:16" ht="51.75" customHeight="1" x14ac:dyDescent="0.25">
      <c r="A19" s="35" t="s">
        <v>9</v>
      </c>
      <c r="B19" s="145" t="s">
        <v>61</v>
      </c>
      <c r="C19" s="146"/>
      <c r="D19" s="146"/>
      <c r="E19" s="147"/>
      <c r="F19" s="37">
        <v>1.1000000000000001</v>
      </c>
      <c r="G19" s="36">
        <f>G18+0.1</f>
        <v>2.1</v>
      </c>
      <c r="H19" s="36">
        <v>1.1000000000000001</v>
      </c>
      <c r="I19" s="37">
        <f>I18+0.1</f>
        <v>2.1</v>
      </c>
      <c r="J19" s="37">
        <f>+F19+H19</f>
        <v>2.2000000000000002</v>
      </c>
      <c r="K19" s="38">
        <f>+G19+I19</f>
        <v>4.2</v>
      </c>
      <c r="L19" s="50">
        <f>(F19*$D$25+H19*$E$25)*1.15*12</f>
        <v>57684</v>
      </c>
      <c r="M19" s="52">
        <f>(G19*$D$25+I19*$E$25)*1.15*12</f>
        <v>110124</v>
      </c>
    </row>
    <row r="21" spans="1:16" ht="21" customHeight="1" x14ac:dyDescent="0.25">
      <c r="A21" s="154" t="s">
        <v>30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</row>
    <row r="22" spans="1:16" ht="21" customHeight="1" x14ac:dyDescent="0.25">
      <c r="A22" s="154"/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154"/>
      <c r="M22" s="154"/>
    </row>
    <row r="24" spans="1:16" x14ac:dyDescent="0.25">
      <c r="A24" s="20"/>
      <c r="B24" s="20"/>
      <c r="C24" s="20"/>
      <c r="D24" s="20" t="s">
        <v>10</v>
      </c>
      <c r="E24" s="39" t="s">
        <v>11</v>
      </c>
      <c r="F24" s="39"/>
      <c r="G24" s="20"/>
      <c r="H24" s="20"/>
    </row>
    <row r="25" spans="1:16" x14ac:dyDescent="0.25">
      <c r="A25" s="21"/>
      <c r="B25" s="21"/>
      <c r="C25" s="21" t="s">
        <v>18</v>
      </c>
      <c r="D25" s="28">
        <v>1800</v>
      </c>
      <c r="E25" s="29">
        <v>2000</v>
      </c>
      <c r="F25" s="21"/>
      <c r="G25" s="21"/>
      <c r="H25" s="21"/>
      <c r="I25" s="34"/>
      <c r="L25" s="34"/>
    </row>
    <row r="26" spans="1:16" x14ac:dyDescent="0.25">
      <c r="A26" s="21"/>
      <c r="B26" s="21"/>
      <c r="C26" s="21" t="s">
        <v>13</v>
      </c>
      <c r="D26" s="30">
        <f>D25/120</f>
        <v>15</v>
      </c>
      <c r="E26" s="8">
        <f>E25/120</f>
        <v>16.666666666666668</v>
      </c>
      <c r="F26" s="21"/>
      <c r="G26" s="21"/>
      <c r="H26" s="21"/>
      <c r="I26" s="34"/>
      <c r="L26" s="34"/>
    </row>
    <row r="27" spans="1:16" x14ac:dyDescent="0.25">
      <c r="A27" s="20"/>
      <c r="B27" s="20"/>
      <c r="C27" s="20"/>
      <c r="D27" s="9"/>
      <c r="E27" s="9"/>
      <c r="F27" s="20"/>
      <c r="G27" s="20"/>
      <c r="H27" s="20"/>
      <c r="I27" s="34"/>
      <c r="L27" s="34"/>
    </row>
    <row r="28" spans="1:16" x14ac:dyDescent="0.25">
      <c r="A28" s="53"/>
      <c r="B28" s="53"/>
      <c r="C28" s="53"/>
      <c r="D28" s="43"/>
      <c r="E28" s="43"/>
      <c r="F28" s="53"/>
      <c r="G28" s="53"/>
      <c r="H28" s="53"/>
      <c r="I28" s="34"/>
      <c r="L28" s="34"/>
    </row>
    <row r="29" spans="1:16" x14ac:dyDescent="0.25">
      <c r="A29" s="53"/>
      <c r="B29" s="53"/>
      <c r="C29" s="53"/>
      <c r="D29" s="43"/>
      <c r="E29" s="43"/>
      <c r="F29" s="53"/>
      <c r="G29" s="53"/>
      <c r="H29" s="53"/>
      <c r="I29" s="34"/>
      <c r="L29" s="34"/>
    </row>
    <row r="30" spans="1:16" ht="15" customHeight="1" x14ac:dyDescent="0.25"/>
    <row r="31" spans="1:16" ht="15" customHeight="1" x14ac:dyDescent="0.25"/>
    <row r="33" spans="1:14" ht="15" customHeight="1" x14ac:dyDescent="0.25"/>
    <row r="35" spans="1:14" ht="10.5" customHeight="1" x14ac:dyDescent="0.25"/>
    <row r="36" spans="1:14" ht="48.75" customHeight="1" x14ac:dyDescent="0.25"/>
    <row r="39" spans="1:14" ht="15" customHeight="1" x14ac:dyDescent="0.25"/>
    <row r="40" spans="1:14" x14ac:dyDescent="0.25">
      <c r="A40" s="53"/>
      <c r="B40" s="53"/>
      <c r="C40" s="53"/>
      <c r="D40" s="43"/>
      <c r="E40" s="43"/>
      <c r="F40" s="53"/>
      <c r="G40" s="53"/>
      <c r="H40" s="53"/>
      <c r="I40" s="34"/>
      <c r="L40" s="34"/>
    </row>
    <row r="41" spans="1:14" x14ac:dyDescent="0.25">
      <c r="A41" s="53"/>
      <c r="B41" s="53"/>
      <c r="C41" s="53"/>
      <c r="D41" s="43"/>
      <c r="E41" s="43"/>
      <c r="F41" s="53"/>
      <c r="G41" s="53"/>
      <c r="H41" s="53"/>
      <c r="I41" s="34"/>
      <c r="L41" s="34"/>
    </row>
    <row r="44" spans="1:14" x14ac:dyDescent="0.25">
      <c r="N44" s="54"/>
    </row>
    <row r="45" spans="1:14" x14ac:dyDescent="0.25">
      <c r="N45" s="54"/>
    </row>
    <row r="46" spans="1:14" x14ac:dyDescent="0.25">
      <c r="N46" s="54"/>
    </row>
    <row r="47" spans="1:14" ht="31.5" customHeight="1" x14ac:dyDescent="0.25">
      <c r="N47" s="151"/>
    </row>
    <row r="48" spans="1:14" ht="16.5" customHeight="1" x14ac:dyDescent="0.25">
      <c r="N48" s="151"/>
    </row>
    <row r="49" spans="1:14" x14ac:dyDescent="0.25">
      <c r="N49" s="54"/>
    </row>
    <row r="50" spans="1:14" x14ac:dyDescent="0.25">
      <c r="N50" s="54"/>
    </row>
    <row r="51" spans="1:14" x14ac:dyDescent="0.25">
      <c r="N51" s="54"/>
    </row>
    <row r="52" spans="1:14" x14ac:dyDescent="0.25">
      <c r="N52" s="54"/>
    </row>
    <row r="53" spans="1:14" x14ac:dyDescent="0.25">
      <c r="N53" s="54"/>
    </row>
    <row r="54" spans="1:14" x14ac:dyDescent="0.25">
      <c r="N54" s="54"/>
    </row>
    <row r="55" spans="1:14" x14ac:dyDescent="0.25">
      <c r="N55" s="54"/>
    </row>
    <row r="56" spans="1:14" x14ac:dyDescent="0.25">
      <c r="N56" s="54"/>
    </row>
    <row r="57" spans="1:14" x14ac:dyDescent="0.25">
      <c r="A57" s="53"/>
      <c r="B57" s="53"/>
      <c r="C57" s="53"/>
      <c r="D57" s="43"/>
      <c r="E57" s="43"/>
      <c r="F57" s="53"/>
      <c r="G57" s="53"/>
      <c r="H57" s="53"/>
      <c r="I57" s="34"/>
      <c r="L57" s="34"/>
    </row>
    <row r="58" spans="1:14" x14ac:dyDescent="0.25">
      <c r="A58" s="17"/>
      <c r="B58" s="18"/>
      <c r="C58" s="18"/>
      <c r="D58" s="18"/>
      <c r="E58" s="18"/>
      <c r="F58" s="18"/>
      <c r="G58" s="18"/>
      <c r="H58" s="18"/>
      <c r="I58" s="19"/>
      <c r="J58" s="18"/>
    </row>
    <row r="59" spans="1:14" ht="15" customHeight="1" x14ac:dyDescent="0.25"/>
    <row r="60" spans="1:14" ht="15" customHeight="1" x14ac:dyDescent="0.25"/>
    <row r="62" spans="1:14" ht="14.45" customHeight="1" x14ac:dyDescent="0.25"/>
    <row r="63" spans="1:14" ht="76.5" customHeight="1" x14ac:dyDescent="0.25"/>
    <row r="68" ht="36.6" customHeight="1" x14ac:dyDescent="0.25"/>
    <row r="71" ht="28.15" customHeight="1" x14ac:dyDescent="0.25"/>
    <row r="74" ht="23.45" customHeight="1" x14ac:dyDescent="0.25"/>
    <row r="89" spans="1:15" ht="42.75" customHeight="1" x14ac:dyDescent="0.25">
      <c r="A89" s="10"/>
      <c r="B89" s="11"/>
      <c r="C89" s="12"/>
      <c r="D89" s="12"/>
      <c r="E89" s="12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1" spans="1:15" ht="15" customHeight="1" x14ac:dyDescent="0.25"/>
    <row r="92" spans="1:15" ht="15" customHeight="1" x14ac:dyDescent="0.25"/>
    <row r="95" spans="1:15" ht="14.45" customHeight="1" x14ac:dyDescent="0.25"/>
    <row r="96" spans="1:15" ht="76.5" customHeight="1" x14ac:dyDescent="0.25"/>
    <row r="101" ht="36.6" customHeight="1" x14ac:dyDescent="0.25"/>
    <row r="104" ht="28.15" customHeight="1" x14ac:dyDescent="0.25"/>
    <row r="107" ht="23.45" customHeight="1" x14ac:dyDescent="0.25"/>
    <row r="119" ht="30.75" customHeight="1" x14ac:dyDescent="0.25"/>
    <row r="138" ht="32.25" customHeight="1" x14ac:dyDescent="0.25"/>
  </sheetData>
  <mergeCells count="24">
    <mergeCell ref="N47:N48"/>
    <mergeCell ref="A1:M1"/>
    <mergeCell ref="A2:M2"/>
    <mergeCell ref="A21:M22"/>
    <mergeCell ref="B19:E19"/>
    <mergeCell ref="L10:M10"/>
    <mergeCell ref="L7:M8"/>
    <mergeCell ref="B11:C11"/>
    <mergeCell ref="D11:E11"/>
    <mergeCell ref="D15:E15"/>
    <mergeCell ref="D18:E18"/>
    <mergeCell ref="B15:C15"/>
    <mergeCell ref="B18:C18"/>
    <mergeCell ref="F7:K8"/>
    <mergeCell ref="B7:E8"/>
    <mergeCell ref="B13:E13"/>
    <mergeCell ref="H10:I10"/>
    <mergeCell ref="J10:K10"/>
    <mergeCell ref="F10:G10"/>
    <mergeCell ref="B16:E16"/>
    <mergeCell ref="A7:A8"/>
    <mergeCell ref="B12:C12"/>
    <mergeCell ref="D12:E12"/>
    <mergeCell ref="B10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90" orientation="landscape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showGridLines="0" zoomScaleNormal="100" workbookViewId="0">
      <selection sqref="A1:P1"/>
    </sheetView>
  </sheetViews>
  <sheetFormatPr defaultColWidth="9.140625" defaultRowHeight="15" x14ac:dyDescent="0.25"/>
  <cols>
    <col min="1" max="1" width="13.28515625" style="4" customWidth="1"/>
    <col min="2" max="2" width="16.28515625" style="4" customWidth="1"/>
    <col min="3" max="4" width="9.140625" style="4"/>
    <col min="5" max="5" width="17.42578125" style="4" customWidth="1"/>
    <col min="6" max="6" width="14.7109375" style="4" customWidth="1"/>
    <col min="7" max="16384" width="9.140625" style="4"/>
  </cols>
  <sheetData>
    <row r="1" spans="1:16" x14ac:dyDescent="0.25">
      <c r="A1" s="156" t="s">
        <v>72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</row>
    <row r="2" spans="1:16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t="30" x14ac:dyDescent="0.25">
      <c r="A3" s="69" t="s">
        <v>3</v>
      </c>
      <c r="B3" s="69" t="s">
        <v>39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pans="1:16" x14ac:dyDescent="0.25">
      <c r="A4" s="70">
        <v>1</v>
      </c>
      <c r="B4" s="71">
        <v>1</v>
      </c>
      <c r="C4" s="60"/>
      <c r="D4" s="60"/>
      <c r="E4" s="60"/>
      <c r="F4" s="61"/>
      <c r="H4" s="61"/>
      <c r="I4" s="61"/>
      <c r="J4" s="61"/>
      <c r="K4" s="61"/>
      <c r="L4" s="61"/>
      <c r="M4" s="61"/>
      <c r="N4" s="61"/>
      <c r="O4" s="61"/>
      <c r="P4" s="61"/>
    </row>
    <row r="5" spans="1:16" x14ac:dyDescent="0.25">
      <c r="A5" s="70">
        <v>2</v>
      </c>
      <c r="B5" s="71">
        <v>1</v>
      </c>
      <c r="C5" s="60"/>
      <c r="D5" s="60"/>
      <c r="E5" s="60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</row>
    <row r="6" spans="1:16" x14ac:dyDescent="0.25">
      <c r="A6" s="70">
        <v>3</v>
      </c>
      <c r="B6" s="71">
        <v>1</v>
      </c>
      <c r="C6" s="60"/>
      <c r="D6" s="60"/>
      <c r="E6" s="60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ht="21" x14ac:dyDescent="0.35">
      <c r="A7" s="152" t="s">
        <v>49</v>
      </c>
      <c r="B7" s="152"/>
      <c r="C7" s="152"/>
      <c r="D7" s="152"/>
      <c r="E7" s="152"/>
      <c r="F7" s="152"/>
      <c r="G7" s="152"/>
    </row>
    <row r="9" spans="1:16" x14ac:dyDescent="0.25">
      <c r="B9" s="65"/>
      <c r="C9" s="65"/>
      <c r="D9" s="65"/>
      <c r="E9" s="66" t="s">
        <v>48</v>
      </c>
      <c r="F9" s="66" t="s">
        <v>11</v>
      </c>
    </row>
    <row r="10" spans="1:16" x14ac:dyDescent="0.25">
      <c r="B10" s="41"/>
      <c r="C10" s="41"/>
      <c r="D10" s="41" t="s">
        <v>18</v>
      </c>
      <c r="E10" s="78">
        <v>1800</v>
      </c>
      <c r="F10" s="78">
        <v>2000</v>
      </c>
    </row>
    <row r="11" spans="1:16" x14ac:dyDescent="0.25">
      <c r="B11" s="41"/>
      <c r="C11" s="41"/>
      <c r="D11" s="41" t="s">
        <v>13</v>
      </c>
      <c r="E11" s="79">
        <f>E10/120</f>
        <v>15</v>
      </c>
      <c r="F11" s="77">
        <f>F10/120</f>
        <v>16.666666666666668</v>
      </c>
    </row>
  </sheetData>
  <mergeCells count="2">
    <mergeCell ref="A1:P1"/>
    <mergeCell ref="A7:G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"/>
  <sheetViews>
    <sheetView showGridLines="0" workbookViewId="0">
      <selection activeCell="J16" sqref="J16"/>
    </sheetView>
  </sheetViews>
  <sheetFormatPr defaultColWidth="9.140625" defaultRowHeight="15" x14ac:dyDescent="0.25"/>
  <cols>
    <col min="1" max="3" width="9.140625" style="4"/>
    <col min="4" max="5" width="10.85546875" style="4" customWidth="1"/>
    <col min="6" max="6" width="10.7109375" style="4" customWidth="1"/>
    <col min="7" max="7" width="33.85546875" style="4" customWidth="1"/>
    <col min="8" max="16384" width="9.140625" style="4"/>
  </cols>
  <sheetData>
    <row r="3" spans="1:7" ht="14.45" customHeight="1" x14ac:dyDescent="0.25">
      <c r="A3" s="157" t="s">
        <v>52</v>
      </c>
      <c r="B3" s="157"/>
      <c r="C3" s="157"/>
      <c r="D3" s="157"/>
      <c r="E3" s="157"/>
      <c r="F3" s="157"/>
      <c r="G3" s="157"/>
    </row>
    <row r="4" spans="1:7" ht="14.45" customHeight="1" x14ac:dyDescent="0.25">
      <c r="A4" s="157"/>
      <c r="B4" s="157"/>
      <c r="C4" s="157"/>
      <c r="D4" s="157"/>
      <c r="E4" s="157"/>
      <c r="F4" s="157"/>
      <c r="G4" s="157"/>
    </row>
    <row r="5" spans="1:7" x14ac:dyDescent="0.25">
      <c r="A5" s="63"/>
      <c r="B5" s="63"/>
      <c r="C5" s="63"/>
      <c r="D5" s="46"/>
      <c r="E5" s="46"/>
      <c r="F5" s="63"/>
      <c r="G5" s="63"/>
    </row>
    <row r="7" spans="1:7" ht="15" customHeight="1" x14ac:dyDescent="0.25">
      <c r="A7" s="158"/>
      <c r="B7" s="161" t="s">
        <v>31</v>
      </c>
      <c r="C7" s="161"/>
      <c r="D7" s="162" t="s">
        <v>35</v>
      </c>
      <c r="E7" s="162"/>
      <c r="F7" s="162"/>
      <c r="G7" s="162"/>
    </row>
    <row r="8" spans="1:7" x14ac:dyDescent="0.25">
      <c r="A8" s="158"/>
      <c r="B8" s="158"/>
      <c r="C8" s="158"/>
      <c r="D8" s="162" t="s">
        <v>36</v>
      </c>
      <c r="E8" s="162"/>
      <c r="F8" s="162"/>
      <c r="G8" s="159" t="s">
        <v>55</v>
      </c>
    </row>
    <row r="9" spans="1:7" ht="31.5" customHeight="1" x14ac:dyDescent="0.25">
      <c r="A9" s="158"/>
      <c r="B9" s="158"/>
      <c r="C9" s="158"/>
      <c r="D9" s="162"/>
      <c r="E9" s="162"/>
      <c r="F9" s="162"/>
      <c r="G9" s="159"/>
    </row>
    <row r="10" spans="1:7" ht="36" customHeight="1" x14ac:dyDescent="0.25">
      <c r="A10" s="160"/>
      <c r="B10" s="56" t="s">
        <v>34</v>
      </c>
      <c r="C10" s="57"/>
      <c r="D10" s="56" t="s">
        <v>2</v>
      </c>
      <c r="E10" s="56" t="s">
        <v>73</v>
      </c>
      <c r="F10" s="58" t="s">
        <v>37</v>
      </c>
      <c r="G10" s="58" t="s">
        <v>34</v>
      </c>
    </row>
    <row r="11" spans="1:7" ht="24" customHeight="1" x14ac:dyDescent="0.25">
      <c r="A11" s="160"/>
      <c r="B11" s="74" t="s">
        <v>40</v>
      </c>
      <c r="C11" s="57"/>
      <c r="D11" s="56" t="s">
        <v>62</v>
      </c>
      <c r="E11" s="56" t="s">
        <v>74</v>
      </c>
      <c r="F11" s="56" t="s">
        <v>63</v>
      </c>
      <c r="G11" s="58" t="s">
        <v>53</v>
      </c>
    </row>
    <row r="12" spans="1:7" x14ac:dyDescent="0.25">
      <c r="A12" s="82" t="s">
        <v>58</v>
      </c>
    </row>
  </sheetData>
  <mergeCells count="9">
    <mergeCell ref="A3:G4"/>
    <mergeCell ref="A9:C9"/>
    <mergeCell ref="G8:G9"/>
    <mergeCell ref="A10:A11"/>
    <mergeCell ref="A7:A8"/>
    <mergeCell ref="B7:C7"/>
    <mergeCell ref="B8:C8"/>
    <mergeCell ref="D8:F9"/>
    <mergeCell ref="D7:G7"/>
  </mergeCells>
  <pageMargins left="0.7" right="0.7" top="0.75" bottom="0.75" header="0.3" footer="0.3"/>
  <pageSetup paperSize="9" orientation="portrait" r:id="rId1"/>
  <ignoredErrors>
    <ignoredError sqref="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showGridLines="0" workbookViewId="0">
      <selection activeCell="B15" sqref="B15"/>
    </sheetView>
  </sheetViews>
  <sheetFormatPr defaultColWidth="9.140625" defaultRowHeight="15" x14ac:dyDescent="0.25"/>
  <cols>
    <col min="1" max="1" width="9.140625" style="80"/>
    <col min="2" max="2" width="12.42578125" style="80" customWidth="1"/>
    <col min="3" max="3" width="11.7109375" style="80" customWidth="1"/>
    <col min="4" max="4" width="11.7109375" style="143" customWidth="1"/>
    <col min="5" max="5" width="17.140625" style="80" customWidth="1"/>
    <col min="6" max="6" width="18.140625" style="80" customWidth="1"/>
    <col min="7" max="16384" width="9.140625" style="80"/>
  </cols>
  <sheetData>
    <row r="2" spans="1:6" x14ac:dyDescent="0.25">
      <c r="A2" s="166" t="s">
        <v>42</v>
      </c>
      <c r="B2" s="166"/>
      <c r="C2" s="166"/>
      <c r="D2" s="166"/>
      <c r="E2" s="166"/>
      <c r="F2" s="166"/>
    </row>
    <row r="3" spans="1:6" ht="30" customHeight="1" x14ac:dyDescent="0.25">
      <c r="A3" s="166"/>
      <c r="B3" s="166"/>
      <c r="C3" s="166"/>
      <c r="D3" s="166"/>
      <c r="E3" s="166"/>
      <c r="F3" s="166"/>
    </row>
    <row r="4" spans="1:6" ht="12.6" customHeight="1" x14ac:dyDescent="0.35">
      <c r="A4" s="73"/>
      <c r="B4" s="73"/>
      <c r="C4" s="73"/>
      <c r="D4" s="73"/>
      <c r="E4" s="73"/>
      <c r="F4" s="73"/>
    </row>
    <row r="5" spans="1:6" ht="22.9" customHeight="1" x14ac:dyDescent="0.25">
      <c r="A5" s="158" t="s">
        <v>0</v>
      </c>
      <c r="B5" s="141" t="s">
        <v>31</v>
      </c>
      <c r="C5" s="162" t="s">
        <v>35</v>
      </c>
      <c r="D5" s="162"/>
      <c r="E5" s="162"/>
      <c r="F5" s="162"/>
    </row>
    <row r="6" spans="1:6" ht="20.45" customHeight="1" x14ac:dyDescent="0.25">
      <c r="A6" s="158"/>
      <c r="B6" s="141" t="s">
        <v>32</v>
      </c>
      <c r="C6" s="162" t="s">
        <v>36</v>
      </c>
      <c r="D6" s="162"/>
      <c r="E6" s="162"/>
      <c r="F6" s="162" t="s">
        <v>55</v>
      </c>
    </row>
    <row r="7" spans="1:6" x14ac:dyDescent="0.25">
      <c r="A7" s="55" t="s">
        <v>3</v>
      </c>
      <c r="B7" s="141" t="s">
        <v>33</v>
      </c>
      <c r="C7" s="162"/>
      <c r="D7" s="162"/>
      <c r="E7" s="162"/>
      <c r="F7" s="162"/>
    </row>
    <row r="8" spans="1:6" x14ac:dyDescent="0.25">
      <c r="A8" s="160"/>
      <c r="B8" s="56" t="s">
        <v>34</v>
      </c>
      <c r="C8" s="56" t="s">
        <v>2</v>
      </c>
      <c r="D8" s="56" t="s">
        <v>75</v>
      </c>
      <c r="E8" s="58" t="s">
        <v>37</v>
      </c>
      <c r="F8" s="58" t="s">
        <v>34</v>
      </c>
    </row>
    <row r="9" spans="1:6" ht="24" customHeight="1" x14ac:dyDescent="0.25">
      <c r="A9" s="160"/>
      <c r="B9" s="74" t="s">
        <v>40</v>
      </c>
      <c r="C9" s="56" t="s">
        <v>62</v>
      </c>
      <c r="D9" s="56" t="s">
        <v>76</v>
      </c>
      <c r="E9" s="56" t="s">
        <v>63</v>
      </c>
      <c r="F9" s="58" t="s">
        <v>53</v>
      </c>
    </row>
    <row r="10" spans="1:6" x14ac:dyDescent="0.25">
      <c r="A10" s="163">
        <v>1</v>
      </c>
      <c r="B10" s="164">
        <v>801</v>
      </c>
      <c r="C10" s="164">
        <f>B10*0.8</f>
        <v>640.80000000000007</v>
      </c>
      <c r="D10" s="164">
        <f>C10*0.1</f>
        <v>64.080000000000013</v>
      </c>
      <c r="E10" s="165">
        <f>0.45*C10</f>
        <v>288.36</v>
      </c>
      <c r="F10" s="165">
        <f>+E10*0.9</f>
        <v>259.524</v>
      </c>
    </row>
    <row r="11" spans="1:6" x14ac:dyDescent="0.25">
      <c r="A11" s="163"/>
      <c r="B11" s="164"/>
      <c r="C11" s="164"/>
      <c r="D11" s="164"/>
      <c r="E11" s="165"/>
      <c r="F11" s="165"/>
    </row>
    <row r="12" spans="1:6" ht="5.0999999999999996" customHeight="1" x14ac:dyDescent="0.25">
      <c r="B12" s="33"/>
      <c r="C12" s="33"/>
      <c r="D12" s="33"/>
      <c r="E12" s="33"/>
      <c r="F12" s="33"/>
    </row>
    <row r="13" spans="1:6" x14ac:dyDescent="0.25">
      <c r="A13" s="163">
        <v>2</v>
      </c>
      <c r="B13" s="164">
        <v>401</v>
      </c>
      <c r="C13" s="164">
        <f>B13*0.8</f>
        <v>320.8</v>
      </c>
      <c r="D13" s="164">
        <f>C13*0.1</f>
        <v>32.080000000000005</v>
      </c>
      <c r="E13" s="165">
        <f>0.45*C13</f>
        <v>144.36000000000001</v>
      </c>
      <c r="F13" s="165">
        <f>+E13*0.9</f>
        <v>129.92400000000001</v>
      </c>
    </row>
    <row r="14" spans="1:6" x14ac:dyDescent="0.25">
      <c r="A14" s="163"/>
      <c r="B14" s="164"/>
      <c r="C14" s="164"/>
      <c r="D14" s="164"/>
      <c r="E14" s="165"/>
      <c r="F14" s="165"/>
    </row>
    <row r="15" spans="1:6" ht="5.0999999999999996" customHeight="1" x14ac:dyDescent="0.25">
      <c r="B15" s="33"/>
      <c r="C15" s="33"/>
      <c r="D15" s="33"/>
      <c r="E15" s="33"/>
      <c r="F15" s="33"/>
    </row>
    <row r="16" spans="1:6" x14ac:dyDescent="0.25">
      <c r="A16" s="163">
        <v>3</v>
      </c>
      <c r="B16" s="164">
        <v>200</v>
      </c>
      <c r="C16" s="164">
        <f>B16*0.8</f>
        <v>160</v>
      </c>
      <c r="D16" s="164">
        <f>C16*0.1</f>
        <v>16</v>
      </c>
      <c r="E16" s="165">
        <f>0.45*C16</f>
        <v>72</v>
      </c>
      <c r="F16" s="165">
        <f>+E16*0.9</f>
        <v>64.8</v>
      </c>
    </row>
    <row r="17" spans="1:6" x14ac:dyDescent="0.25">
      <c r="A17" s="163"/>
      <c r="B17" s="164"/>
      <c r="C17" s="164"/>
      <c r="D17" s="164"/>
      <c r="E17" s="165"/>
      <c r="F17" s="165"/>
    </row>
    <row r="18" spans="1:6" x14ac:dyDescent="0.25">
      <c r="A18" s="82" t="s">
        <v>58</v>
      </c>
      <c r="B18" s="4"/>
      <c r="C18" s="4"/>
      <c r="D18" s="4"/>
      <c r="E18" s="4"/>
      <c r="F18" s="33"/>
    </row>
    <row r="19" spans="1:6" x14ac:dyDescent="0.25">
      <c r="E19" s="33"/>
      <c r="F19" s="33"/>
    </row>
    <row r="20" spans="1:6" ht="15" customHeight="1" x14ac:dyDescent="0.25">
      <c r="A20" s="166" t="s">
        <v>43</v>
      </c>
      <c r="B20" s="166"/>
      <c r="C20" s="166"/>
      <c r="D20" s="166"/>
      <c r="E20" s="166"/>
      <c r="F20" s="166"/>
    </row>
    <row r="21" spans="1:6" ht="38.25" customHeight="1" x14ac:dyDescent="0.25">
      <c r="A21" s="166"/>
      <c r="B21" s="166"/>
      <c r="C21" s="166"/>
      <c r="D21" s="166"/>
      <c r="E21" s="166"/>
      <c r="F21" s="166"/>
    </row>
    <row r="23" spans="1:6" ht="24" customHeight="1" x14ac:dyDescent="0.25">
      <c r="A23" s="158" t="s">
        <v>0</v>
      </c>
      <c r="B23" s="141" t="s">
        <v>31</v>
      </c>
      <c r="C23" s="162" t="s">
        <v>35</v>
      </c>
      <c r="D23" s="162"/>
      <c r="E23" s="162"/>
      <c r="F23" s="162"/>
    </row>
    <row r="24" spans="1:6" ht="27" customHeight="1" x14ac:dyDescent="0.25">
      <c r="A24" s="158"/>
      <c r="B24" s="141" t="s">
        <v>32</v>
      </c>
      <c r="C24" s="162" t="s">
        <v>36</v>
      </c>
      <c r="D24" s="162"/>
      <c r="E24" s="162"/>
      <c r="F24" s="162" t="s">
        <v>54</v>
      </c>
    </row>
    <row r="25" spans="1:6" ht="20.45" customHeight="1" x14ac:dyDescent="0.25">
      <c r="A25" s="55" t="s">
        <v>3</v>
      </c>
      <c r="B25" s="141" t="s">
        <v>33</v>
      </c>
      <c r="C25" s="162"/>
      <c r="D25" s="162"/>
      <c r="E25" s="162"/>
      <c r="F25" s="162"/>
    </row>
    <row r="26" spans="1:6" x14ac:dyDescent="0.25">
      <c r="A26" s="160"/>
      <c r="B26" s="56" t="s">
        <v>34</v>
      </c>
      <c r="C26" s="56" t="s">
        <v>2</v>
      </c>
      <c r="D26" s="56" t="s">
        <v>75</v>
      </c>
      <c r="E26" s="58" t="s">
        <v>37</v>
      </c>
      <c r="F26" s="58" t="s">
        <v>34</v>
      </c>
    </row>
    <row r="27" spans="1:6" x14ac:dyDescent="0.25">
      <c r="A27" s="160"/>
      <c r="B27" s="74" t="s">
        <v>40</v>
      </c>
      <c r="C27" s="56" t="s">
        <v>62</v>
      </c>
      <c r="D27" s="56" t="s">
        <v>76</v>
      </c>
      <c r="E27" s="56" t="s">
        <v>63</v>
      </c>
      <c r="F27" s="58" t="s">
        <v>53</v>
      </c>
    </row>
    <row r="28" spans="1:6" x14ac:dyDescent="0.25">
      <c r="A28" s="163">
        <v>1</v>
      </c>
      <c r="B28" s="164">
        <v>1200</v>
      </c>
      <c r="C28" s="164">
        <f>B28*0.8</f>
        <v>960</v>
      </c>
      <c r="D28" s="164">
        <f>C28*0.1</f>
        <v>96</v>
      </c>
      <c r="E28" s="165">
        <f>0.45*C28</f>
        <v>432</v>
      </c>
      <c r="F28" s="165">
        <f>+E28*0.9</f>
        <v>388.8</v>
      </c>
    </row>
    <row r="29" spans="1:6" x14ac:dyDescent="0.25">
      <c r="A29" s="163"/>
      <c r="B29" s="164"/>
      <c r="C29" s="164"/>
      <c r="D29" s="164"/>
      <c r="E29" s="165"/>
      <c r="F29" s="165"/>
    </row>
    <row r="30" spans="1:6" x14ac:dyDescent="0.25">
      <c r="B30" s="33"/>
      <c r="C30" s="33"/>
      <c r="D30" s="33"/>
      <c r="E30" s="33"/>
      <c r="F30" s="33"/>
    </row>
    <row r="31" spans="1:6" x14ac:dyDescent="0.25">
      <c r="A31" s="163">
        <v>2</v>
      </c>
      <c r="B31" s="164">
        <v>800</v>
      </c>
      <c r="C31" s="164">
        <f>B31*0.8</f>
        <v>640</v>
      </c>
      <c r="D31" s="164">
        <f>C31*0.1</f>
        <v>64</v>
      </c>
      <c r="E31" s="165">
        <f>0.45*C31</f>
        <v>288</v>
      </c>
      <c r="F31" s="165">
        <f>+E31*0.9</f>
        <v>259.2</v>
      </c>
    </row>
    <row r="32" spans="1:6" x14ac:dyDescent="0.25">
      <c r="A32" s="163"/>
      <c r="B32" s="164"/>
      <c r="C32" s="164"/>
      <c r="D32" s="164"/>
      <c r="E32" s="165"/>
      <c r="F32" s="165"/>
    </row>
    <row r="33" spans="1:6" x14ac:dyDescent="0.25">
      <c r="B33" s="33"/>
      <c r="C33" s="33"/>
      <c r="D33" s="33"/>
      <c r="E33" s="33"/>
      <c r="F33" s="33"/>
    </row>
    <row r="34" spans="1:6" x14ac:dyDescent="0.25">
      <c r="A34" s="163">
        <v>3</v>
      </c>
      <c r="B34" s="164">
        <v>400</v>
      </c>
      <c r="C34" s="164">
        <f>B34*0.8</f>
        <v>320</v>
      </c>
      <c r="D34" s="164">
        <f>C34*0.1</f>
        <v>32</v>
      </c>
      <c r="E34" s="165">
        <f>0.45*C34</f>
        <v>144</v>
      </c>
      <c r="F34" s="165">
        <f>+E34*0.9</f>
        <v>129.6</v>
      </c>
    </row>
    <row r="35" spans="1:6" x14ac:dyDescent="0.25">
      <c r="A35" s="163"/>
      <c r="B35" s="164"/>
      <c r="C35" s="164"/>
      <c r="D35" s="164"/>
      <c r="E35" s="165"/>
      <c r="F35" s="165"/>
    </row>
    <row r="36" spans="1:6" x14ac:dyDescent="0.25">
      <c r="A36" s="82" t="s">
        <v>58</v>
      </c>
      <c r="B36" s="4"/>
      <c r="C36" s="4"/>
      <c r="D36" s="4"/>
      <c r="E36" s="4"/>
    </row>
  </sheetData>
  <mergeCells count="48">
    <mergeCell ref="D28:D29"/>
    <mergeCell ref="D31:D32"/>
    <mergeCell ref="D34:D35"/>
    <mergeCell ref="D10:D11"/>
    <mergeCell ref="D13:D14"/>
    <mergeCell ref="D16:D17"/>
    <mergeCell ref="E31:E32"/>
    <mergeCell ref="E34:E35"/>
    <mergeCell ref="E28:E29"/>
    <mergeCell ref="C6:E7"/>
    <mergeCell ref="C5:F5"/>
    <mergeCell ref="F6:F7"/>
    <mergeCell ref="C24:E25"/>
    <mergeCell ref="E16:E17"/>
    <mergeCell ref="C23:F23"/>
    <mergeCell ref="F24:F25"/>
    <mergeCell ref="A20:F21"/>
    <mergeCell ref="A23:A24"/>
    <mergeCell ref="F16:F17"/>
    <mergeCell ref="A10:A11"/>
    <mergeCell ref="B10:B11"/>
    <mergeCell ref="C16:C17"/>
    <mergeCell ref="A2:F3"/>
    <mergeCell ref="A5:A6"/>
    <mergeCell ref="A8:A9"/>
    <mergeCell ref="F13:F14"/>
    <mergeCell ref="C10:C11"/>
    <mergeCell ref="E10:E11"/>
    <mergeCell ref="E13:E14"/>
    <mergeCell ref="C13:C14"/>
    <mergeCell ref="A13:A14"/>
    <mergeCell ref="B13:B14"/>
    <mergeCell ref="A16:A17"/>
    <mergeCell ref="B16:B17"/>
    <mergeCell ref="F10:F11"/>
    <mergeCell ref="A26:A27"/>
    <mergeCell ref="A34:A35"/>
    <mergeCell ref="B34:B35"/>
    <mergeCell ref="A31:A32"/>
    <mergeCell ref="B31:B32"/>
    <mergeCell ref="A28:A29"/>
    <mergeCell ref="B28:B29"/>
    <mergeCell ref="F34:F35"/>
    <mergeCell ref="C34:C35"/>
    <mergeCell ref="F28:F29"/>
    <mergeCell ref="C28:C29"/>
    <mergeCell ref="F31:F32"/>
    <mergeCell ref="C31:C3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9"/>
  <sheetViews>
    <sheetView showGridLines="0" topLeftCell="A22" workbookViewId="0">
      <selection activeCell="M27" sqref="M27"/>
    </sheetView>
  </sheetViews>
  <sheetFormatPr defaultColWidth="9.140625" defaultRowHeight="15" x14ac:dyDescent="0.25"/>
  <cols>
    <col min="1" max="1" width="8.42578125" style="4" customWidth="1"/>
    <col min="2" max="2" width="8.140625" style="4" customWidth="1"/>
    <col min="3" max="3" width="7.85546875" style="4" customWidth="1"/>
    <col min="4" max="4" width="6.140625" style="4" customWidth="1"/>
    <col min="5" max="5" width="6" style="4" customWidth="1"/>
    <col min="6" max="6" width="8" style="4" customWidth="1"/>
    <col min="7" max="7" width="5.5703125" style="4" customWidth="1"/>
    <col min="8" max="8" width="9.140625" style="4"/>
    <col min="9" max="9" width="7.85546875" style="4" customWidth="1"/>
    <col min="10" max="10" width="11" style="4" customWidth="1"/>
    <col min="11" max="11" width="13.5703125" style="4" customWidth="1"/>
    <col min="12" max="12" width="8.7109375" style="4" customWidth="1"/>
    <col min="13" max="13" width="9.85546875" style="4" customWidth="1"/>
    <col min="14" max="14" width="11" style="4" customWidth="1"/>
    <col min="15" max="15" width="10.140625" style="4" customWidth="1"/>
    <col min="16" max="16" width="12.28515625" style="4" customWidth="1"/>
    <col min="17" max="16384" width="9.140625" style="4"/>
  </cols>
  <sheetData>
    <row r="2" spans="1:24" x14ac:dyDescent="0.25">
      <c r="A2" s="167" t="s">
        <v>50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</row>
    <row r="3" spans="1:24" x14ac:dyDescent="0.25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</row>
    <row r="4" spans="1:24" ht="21" x14ac:dyDescent="0.25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</row>
    <row r="5" spans="1:24" ht="61.5" customHeight="1" x14ac:dyDescent="0.25">
      <c r="A5" s="93" t="s">
        <v>0</v>
      </c>
      <c r="B5" s="174" t="s">
        <v>1</v>
      </c>
      <c r="C5" s="174"/>
      <c r="D5" s="174"/>
      <c r="E5" s="174"/>
      <c r="F5" s="174" t="s">
        <v>44</v>
      </c>
      <c r="G5" s="174"/>
      <c r="H5" s="174" t="s">
        <v>45</v>
      </c>
      <c r="I5" s="174"/>
      <c r="J5" s="93" t="s">
        <v>38</v>
      </c>
      <c r="K5" s="93" t="s">
        <v>57</v>
      </c>
      <c r="L5" s="174" t="s">
        <v>46</v>
      </c>
      <c r="M5" s="174"/>
      <c r="N5" s="174"/>
      <c r="O5" s="174" t="s">
        <v>47</v>
      </c>
      <c r="P5" s="174"/>
    </row>
    <row r="6" spans="1:24" ht="5.0999999999999996" customHeight="1" x14ac:dyDescent="0.25">
      <c r="A6" s="94"/>
      <c r="B6" s="94"/>
      <c r="C6" s="94"/>
      <c r="D6" s="94"/>
      <c r="E6" s="94"/>
      <c r="F6" s="95"/>
      <c r="G6" s="95"/>
      <c r="H6" s="94"/>
      <c r="I6" s="94"/>
      <c r="J6" s="94"/>
      <c r="K6" s="94"/>
      <c r="L6" s="94"/>
      <c r="M6" s="94"/>
      <c r="N6" s="94"/>
      <c r="O6" s="95"/>
      <c r="P6" s="94"/>
    </row>
    <row r="7" spans="1:24" ht="24" x14ac:dyDescent="0.25">
      <c r="A7" s="96" t="s">
        <v>3</v>
      </c>
      <c r="B7" s="168" t="s">
        <v>4</v>
      </c>
      <c r="C7" s="168"/>
      <c r="D7" s="168"/>
      <c r="E7" s="168"/>
      <c r="F7" s="168" t="s">
        <v>22</v>
      </c>
      <c r="G7" s="168"/>
      <c r="H7" s="178" t="s">
        <v>67</v>
      </c>
      <c r="I7" s="178"/>
      <c r="J7" s="97" t="s">
        <v>69</v>
      </c>
      <c r="K7" s="97" t="s">
        <v>56</v>
      </c>
      <c r="L7" s="96" t="s">
        <v>5</v>
      </c>
      <c r="M7" s="96" t="s">
        <v>6</v>
      </c>
      <c r="N7" s="96" t="s">
        <v>2</v>
      </c>
      <c r="O7" s="168" t="s">
        <v>68</v>
      </c>
      <c r="P7" s="168"/>
    </row>
    <row r="8" spans="1:24" ht="5.0999999999999996" customHeight="1" x14ac:dyDescent="0.25">
      <c r="A8" s="98"/>
      <c r="B8" s="98"/>
      <c r="C8" s="98"/>
      <c r="D8" s="98"/>
      <c r="E8" s="98"/>
      <c r="F8" s="171"/>
      <c r="G8" s="171"/>
      <c r="H8" s="99"/>
      <c r="I8" s="100"/>
      <c r="J8" s="100"/>
      <c r="K8" s="100"/>
      <c r="L8" s="98"/>
      <c r="M8" s="98"/>
      <c r="N8" s="98"/>
      <c r="O8" s="98"/>
      <c r="P8" s="100"/>
    </row>
    <row r="9" spans="1:24" x14ac:dyDescent="0.25">
      <c r="A9" s="101">
        <v>1</v>
      </c>
      <c r="B9" s="181">
        <v>801</v>
      </c>
      <c r="C9" s="181"/>
      <c r="D9" s="181">
        <v>1200</v>
      </c>
      <c r="E9" s="181"/>
      <c r="F9" s="172">
        <f>B9</f>
        <v>801</v>
      </c>
      <c r="G9" s="172"/>
      <c r="H9" s="172">
        <f>F9*0.8</f>
        <v>640.80000000000007</v>
      </c>
      <c r="I9" s="172"/>
      <c r="J9" s="102">
        <f>H9*0.45</f>
        <v>288.36</v>
      </c>
      <c r="K9" s="102">
        <f>J9*0.9</f>
        <v>259.524</v>
      </c>
      <c r="L9" s="103">
        <v>4</v>
      </c>
      <c r="M9" s="103">
        <v>4</v>
      </c>
      <c r="N9" s="101">
        <v>8</v>
      </c>
      <c r="O9" s="173">
        <f>'Quadro I'!L12*'Quadro II'!$B$4</f>
        <v>157319.99999999997</v>
      </c>
      <c r="P9" s="173"/>
    </row>
    <row r="10" spans="1:24" ht="21.75" customHeight="1" x14ac:dyDescent="0.25">
      <c r="A10" s="104" t="s">
        <v>7</v>
      </c>
      <c r="B10" s="182" t="s">
        <v>64</v>
      </c>
      <c r="C10" s="182"/>
      <c r="D10" s="182"/>
      <c r="E10" s="182"/>
      <c r="F10" s="182"/>
      <c r="G10" s="182"/>
      <c r="H10" s="182"/>
      <c r="I10" s="182"/>
      <c r="J10" s="182"/>
      <c r="K10" s="182"/>
      <c r="L10" s="105">
        <f>L9+0.1</f>
        <v>4.0999999999999996</v>
      </c>
      <c r="M10" s="105">
        <f>M9+0.1</f>
        <v>4.0999999999999996</v>
      </c>
      <c r="N10" s="105">
        <f>L10+M10</f>
        <v>8.1999999999999993</v>
      </c>
      <c r="O10" s="184">
        <f>'Quadro I'!L13*'Quadro II'!$B$4</f>
        <v>162563.99999999997</v>
      </c>
      <c r="P10" s="185"/>
      <c r="X10" s="142">
        <f>+J9+J12+J15</f>
        <v>504.72</v>
      </c>
    </row>
    <row r="11" spans="1:24" ht="5.0999999999999996" customHeight="1" x14ac:dyDescent="0.25">
      <c r="A11" s="106"/>
      <c r="B11" s="107"/>
      <c r="C11" s="107"/>
      <c r="D11" s="107"/>
      <c r="E11" s="107"/>
      <c r="F11" s="108"/>
      <c r="G11" s="107"/>
      <c r="H11" s="107"/>
      <c r="I11" s="107"/>
      <c r="J11" s="107"/>
      <c r="K11" s="107"/>
      <c r="L11" s="109"/>
      <c r="M11" s="109"/>
      <c r="N11" s="110"/>
      <c r="O11" s="107"/>
      <c r="P11" s="107"/>
    </row>
    <row r="12" spans="1:24" x14ac:dyDescent="0.25">
      <c r="A12" s="111">
        <v>2</v>
      </c>
      <c r="B12" s="179">
        <v>401</v>
      </c>
      <c r="C12" s="180"/>
      <c r="D12" s="179">
        <v>800</v>
      </c>
      <c r="E12" s="180"/>
      <c r="F12" s="172">
        <f>B12</f>
        <v>401</v>
      </c>
      <c r="G12" s="172"/>
      <c r="H12" s="175">
        <f>F12*0.8</f>
        <v>320.8</v>
      </c>
      <c r="I12" s="176"/>
      <c r="J12" s="112">
        <f>H12*0.45</f>
        <v>144.36000000000001</v>
      </c>
      <c r="K12" s="113">
        <f>J12*0.9</f>
        <v>129.92400000000001</v>
      </c>
      <c r="L12" s="105">
        <v>3</v>
      </c>
      <c r="M12" s="105">
        <v>3</v>
      </c>
      <c r="N12" s="114">
        <v>6</v>
      </c>
      <c r="O12" s="177">
        <f>'Quadro I'!L15*'Quadro II'!$B$5</f>
        <v>104880</v>
      </c>
      <c r="P12" s="173"/>
    </row>
    <row r="13" spans="1:24" ht="25.5" customHeight="1" x14ac:dyDescent="0.25">
      <c r="A13" s="104" t="s">
        <v>8</v>
      </c>
      <c r="B13" s="182" t="s">
        <v>65</v>
      </c>
      <c r="C13" s="182"/>
      <c r="D13" s="182"/>
      <c r="E13" s="182"/>
      <c r="F13" s="182"/>
      <c r="G13" s="182"/>
      <c r="H13" s="182"/>
      <c r="I13" s="182"/>
      <c r="J13" s="182"/>
      <c r="K13" s="187"/>
      <c r="L13" s="105">
        <f>L12+0.1</f>
        <v>3.1</v>
      </c>
      <c r="M13" s="105">
        <f>M12+0.1</f>
        <v>3.1</v>
      </c>
      <c r="N13" s="105">
        <f>L13+M13</f>
        <v>6.2</v>
      </c>
      <c r="O13" s="188">
        <f>'Quadro I'!L16*'Quadro II'!$B$5</f>
        <v>110124</v>
      </c>
      <c r="P13" s="189"/>
    </row>
    <row r="14" spans="1:24" ht="5.0999999999999996" customHeight="1" x14ac:dyDescent="0.25">
      <c r="A14" s="106"/>
      <c r="B14" s="107"/>
      <c r="C14" s="107"/>
      <c r="D14" s="107"/>
      <c r="E14" s="107"/>
      <c r="F14" s="108"/>
      <c r="G14" s="107"/>
      <c r="H14" s="107"/>
      <c r="I14" s="107"/>
      <c r="J14" s="107"/>
      <c r="K14" s="107"/>
      <c r="L14" s="109"/>
      <c r="M14" s="109"/>
      <c r="N14" s="110"/>
      <c r="O14" s="107"/>
      <c r="P14" s="107"/>
    </row>
    <row r="15" spans="1:24" x14ac:dyDescent="0.25">
      <c r="A15" s="111">
        <v>3</v>
      </c>
      <c r="B15" s="179">
        <v>200</v>
      </c>
      <c r="C15" s="180"/>
      <c r="D15" s="179">
        <v>400</v>
      </c>
      <c r="E15" s="180"/>
      <c r="F15" s="172">
        <f>B15</f>
        <v>200</v>
      </c>
      <c r="G15" s="172"/>
      <c r="H15" s="175">
        <f>F15*0.8</f>
        <v>160</v>
      </c>
      <c r="I15" s="176"/>
      <c r="J15" s="112">
        <f>H15*0.45</f>
        <v>72</v>
      </c>
      <c r="K15" s="113">
        <f>J15*0.9</f>
        <v>64.8</v>
      </c>
      <c r="L15" s="105">
        <v>2</v>
      </c>
      <c r="M15" s="105">
        <v>2</v>
      </c>
      <c r="N15" s="114">
        <v>4</v>
      </c>
      <c r="O15" s="177">
        <f>'Quadro I'!L18*'Quadro II'!$B$6</f>
        <v>52440</v>
      </c>
      <c r="P15" s="173"/>
    </row>
    <row r="16" spans="1:24" ht="26.25" customHeight="1" x14ac:dyDescent="0.25">
      <c r="A16" s="104" t="s">
        <v>9</v>
      </c>
      <c r="B16" s="182" t="s">
        <v>66</v>
      </c>
      <c r="C16" s="182"/>
      <c r="D16" s="182"/>
      <c r="E16" s="182"/>
      <c r="F16" s="182"/>
      <c r="G16" s="182"/>
      <c r="H16" s="182"/>
      <c r="I16" s="182"/>
      <c r="J16" s="182"/>
      <c r="K16" s="182"/>
      <c r="L16" s="105">
        <f>L15+0.1</f>
        <v>2.1</v>
      </c>
      <c r="M16" s="105">
        <f>M15+0.1</f>
        <v>2.1</v>
      </c>
      <c r="N16" s="105">
        <f>L16+M16</f>
        <v>4.2</v>
      </c>
      <c r="O16" s="188">
        <f>'Quadro I'!L19*'Quadro II'!$B$6</f>
        <v>57684</v>
      </c>
      <c r="P16" s="189"/>
    </row>
    <row r="17" spans="1:16" ht="5.0999999999999996" customHeight="1" x14ac:dyDescent="0.25">
      <c r="A17" s="106"/>
      <c r="B17" s="107"/>
      <c r="C17" s="107"/>
      <c r="D17" s="107"/>
      <c r="E17" s="107"/>
      <c r="F17" s="108"/>
      <c r="G17" s="107"/>
      <c r="H17" s="107"/>
      <c r="I17" s="107"/>
      <c r="J17" s="107"/>
      <c r="K17" s="107"/>
      <c r="L17" s="107"/>
      <c r="M17" s="107"/>
      <c r="N17" s="107"/>
      <c r="O17" s="107"/>
      <c r="P17" s="107"/>
    </row>
    <row r="18" spans="1:16" ht="36" x14ac:dyDescent="0.25">
      <c r="A18" s="115"/>
      <c r="B18" s="116"/>
      <c r="C18" s="116"/>
      <c r="D18" s="116"/>
      <c r="E18" s="116"/>
      <c r="F18" s="190">
        <f>F9+F12+F15</f>
        <v>1402</v>
      </c>
      <c r="G18" s="190"/>
      <c r="H18" s="190">
        <f>H9+H12+H15</f>
        <v>1121.6000000000001</v>
      </c>
      <c r="I18" s="190"/>
      <c r="J18" s="117"/>
      <c r="K18" s="117">
        <f>+K9+K12+K15</f>
        <v>454.24799999999999</v>
      </c>
      <c r="L18" s="116"/>
      <c r="M18" s="116"/>
      <c r="N18" s="116"/>
      <c r="O18" s="139" t="s">
        <v>23</v>
      </c>
      <c r="P18" s="118">
        <f>O9+O12+O15</f>
        <v>314640</v>
      </c>
    </row>
    <row r="19" spans="1:16" ht="36" customHeight="1" x14ac:dyDescent="0.25">
      <c r="A19" s="191" t="s">
        <v>41</v>
      </c>
      <c r="B19" s="191"/>
      <c r="C19" s="191"/>
      <c r="D19" s="191"/>
      <c r="E19" s="191"/>
      <c r="F19" s="186">
        <f>H18*0.4*0.1</f>
        <v>44.864000000000011</v>
      </c>
      <c r="G19" s="186"/>
      <c r="H19" s="169" t="s">
        <v>70</v>
      </c>
      <c r="I19" s="169"/>
      <c r="J19" s="169"/>
      <c r="K19" s="169"/>
      <c r="L19" s="169"/>
      <c r="M19" s="169"/>
      <c r="N19" s="169"/>
      <c r="O19" s="139" t="s">
        <v>24</v>
      </c>
      <c r="P19" s="118">
        <f>O10+O13+O16</f>
        <v>330372</v>
      </c>
    </row>
    <row r="20" spans="1:16" x14ac:dyDescent="0.25">
      <c r="A20" s="119"/>
      <c r="B20" s="120"/>
      <c r="C20" s="120"/>
      <c r="D20" s="120"/>
      <c r="E20" s="120"/>
      <c r="F20" s="121"/>
      <c r="G20" s="121"/>
      <c r="H20" s="122"/>
      <c r="I20" s="122"/>
      <c r="J20" s="122"/>
      <c r="K20" s="122"/>
      <c r="L20" s="122"/>
      <c r="M20" s="122"/>
      <c r="N20" s="120"/>
      <c r="O20" s="123"/>
      <c r="P20" s="124"/>
    </row>
    <row r="21" spans="1:16" x14ac:dyDescent="0.25">
      <c r="A21" s="125"/>
      <c r="B21" s="68"/>
      <c r="C21" s="125"/>
      <c r="D21" s="125"/>
      <c r="E21" s="125"/>
      <c r="F21" s="125"/>
      <c r="G21" s="125"/>
      <c r="H21" s="125"/>
      <c r="I21" s="125"/>
      <c r="J21" s="125"/>
      <c r="K21" s="125"/>
      <c r="L21" s="126"/>
      <c r="M21" s="126"/>
      <c r="N21" s="126"/>
      <c r="O21" s="127" t="s">
        <v>10</v>
      </c>
      <c r="P21" s="127" t="s">
        <v>11</v>
      </c>
    </row>
    <row r="22" spans="1:16" x14ac:dyDescent="0.25">
      <c r="A22" s="67"/>
      <c r="B22" s="106"/>
      <c r="C22" s="106"/>
      <c r="D22" s="106"/>
      <c r="E22" s="106"/>
      <c r="F22" s="106"/>
      <c r="G22" s="106"/>
      <c r="H22" s="106"/>
      <c r="I22" s="128"/>
      <c r="J22" s="128"/>
      <c r="K22" s="128"/>
      <c r="L22" s="183" t="s">
        <v>18</v>
      </c>
      <c r="M22" s="183"/>
      <c r="N22" s="183"/>
      <c r="O22" s="129">
        <v>1800</v>
      </c>
      <c r="P22" s="129">
        <v>2000</v>
      </c>
    </row>
    <row r="23" spans="1:16" x14ac:dyDescent="0.25">
      <c r="A23" s="68"/>
      <c r="B23" s="106"/>
      <c r="C23" s="106"/>
      <c r="D23" s="106"/>
      <c r="E23" s="106"/>
      <c r="F23" s="106"/>
      <c r="G23" s="106"/>
      <c r="H23" s="130"/>
      <c r="I23" s="106"/>
      <c r="J23" s="106"/>
      <c r="K23" s="128"/>
      <c r="L23" s="183" t="s">
        <v>13</v>
      </c>
      <c r="M23" s="183"/>
      <c r="N23" s="183"/>
      <c r="O23" s="131">
        <f>O22/120</f>
        <v>15</v>
      </c>
      <c r="P23" s="131">
        <f>P22/120</f>
        <v>16.666666666666668</v>
      </c>
    </row>
    <row r="26" spans="1:16" x14ac:dyDescent="0.25">
      <c r="A26" s="170" t="s">
        <v>78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</row>
    <row r="27" spans="1:16" ht="45" x14ac:dyDescent="0.25">
      <c r="A27" s="10" t="s">
        <v>25</v>
      </c>
      <c r="B27" s="11">
        <v>1</v>
      </c>
      <c r="C27" s="12" t="s">
        <v>26</v>
      </c>
      <c r="D27" s="12"/>
      <c r="E27" s="12"/>
      <c r="F27" s="13"/>
      <c r="G27" s="59"/>
      <c r="H27" s="13"/>
      <c r="I27" s="13"/>
      <c r="J27" s="13"/>
      <c r="K27" s="13"/>
      <c r="L27" s="13"/>
      <c r="M27" s="13"/>
      <c r="N27" s="13"/>
      <c r="O27" s="13"/>
    </row>
    <row r="28" spans="1:16" ht="45" x14ac:dyDescent="0.25">
      <c r="A28" s="10" t="s">
        <v>27</v>
      </c>
      <c r="B28" s="11">
        <v>1</v>
      </c>
      <c r="C28" s="12" t="s">
        <v>26</v>
      </c>
      <c r="D28" s="12"/>
      <c r="E28" s="12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61"/>
    </row>
    <row r="29" spans="1:16" ht="45" x14ac:dyDescent="0.25">
      <c r="A29" s="10" t="s">
        <v>28</v>
      </c>
      <c r="B29" s="11">
        <v>1</v>
      </c>
      <c r="C29" s="12" t="s">
        <v>26</v>
      </c>
      <c r="D29" s="12"/>
      <c r="E29" s="12"/>
      <c r="F29" s="13"/>
      <c r="G29" s="13"/>
      <c r="H29" s="13"/>
      <c r="I29" s="13"/>
      <c r="J29" s="138"/>
      <c r="K29" s="13"/>
      <c r="L29" s="13"/>
      <c r="M29" s="13"/>
      <c r="N29" s="13"/>
      <c r="O29" s="13"/>
    </row>
  </sheetData>
  <mergeCells count="40">
    <mergeCell ref="L23:N23"/>
    <mergeCell ref="L22:N22"/>
    <mergeCell ref="O10:P10"/>
    <mergeCell ref="B12:C12"/>
    <mergeCell ref="O12:P12"/>
    <mergeCell ref="F19:G19"/>
    <mergeCell ref="B13:K13"/>
    <mergeCell ref="O13:P13"/>
    <mergeCell ref="B15:C15"/>
    <mergeCell ref="D15:E15"/>
    <mergeCell ref="B16:K16"/>
    <mergeCell ref="O16:P16"/>
    <mergeCell ref="F18:G18"/>
    <mergeCell ref="H18:I18"/>
    <mergeCell ref="A19:E19"/>
    <mergeCell ref="B5:E5"/>
    <mergeCell ref="F5:G5"/>
    <mergeCell ref="H5:I5"/>
    <mergeCell ref="D12:E12"/>
    <mergeCell ref="F12:G12"/>
    <mergeCell ref="H12:I12"/>
    <mergeCell ref="B9:C9"/>
    <mergeCell ref="D9:E9"/>
    <mergeCell ref="B10:K10"/>
    <mergeCell ref="A2:P3"/>
    <mergeCell ref="B7:E7"/>
    <mergeCell ref="F7:G7"/>
    <mergeCell ref="H19:N19"/>
    <mergeCell ref="A26:O26"/>
    <mergeCell ref="F8:G8"/>
    <mergeCell ref="F9:G9"/>
    <mergeCell ref="H9:I9"/>
    <mergeCell ref="O9:P9"/>
    <mergeCell ref="L5:N5"/>
    <mergeCell ref="O5:P5"/>
    <mergeCell ref="F15:G15"/>
    <mergeCell ref="H15:I15"/>
    <mergeCell ref="O15:P15"/>
    <mergeCell ref="H7:I7"/>
    <mergeCell ref="O7:P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showGridLines="0" topLeftCell="A2" workbookViewId="0">
      <selection activeCell="T11" sqref="T11"/>
    </sheetView>
  </sheetViews>
  <sheetFormatPr defaultColWidth="9.140625" defaultRowHeight="15" x14ac:dyDescent="0.25"/>
  <cols>
    <col min="1" max="1" width="8.85546875" style="4" customWidth="1"/>
    <col min="2" max="2" width="7.28515625" style="4" customWidth="1"/>
    <col min="3" max="3" width="7.140625" style="4" customWidth="1"/>
    <col min="4" max="4" width="7.85546875" style="4" customWidth="1"/>
    <col min="5" max="5" width="6.7109375" style="4" customWidth="1"/>
    <col min="6" max="6" width="8.85546875" style="4" customWidth="1"/>
    <col min="7" max="7" width="6" style="4" customWidth="1"/>
    <col min="8" max="8" width="7.7109375" style="4" customWidth="1"/>
    <col min="9" max="9" width="8" style="4" customWidth="1"/>
    <col min="10" max="10" width="13" style="4" customWidth="1"/>
    <col min="11" max="11" width="18" style="4" customWidth="1"/>
    <col min="12" max="12" width="9.28515625" style="4" customWidth="1"/>
    <col min="13" max="13" width="9.7109375" style="4" customWidth="1"/>
    <col min="14" max="14" width="8.140625" style="4" customWidth="1"/>
    <col min="15" max="15" width="12.5703125" style="4" customWidth="1"/>
    <col min="16" max="16" width="15" style="4" customWidth="1"/>
    <col min="17" max="16384" width="9.140625" style="4"/>
  </cols>
  <sheetData>
    <row r="2" spans="1:16" x14ac:dyDescent="0.25">
      <c r="A2" s="167" t="s">
        <v>51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</row>
    <row r="3" spans="1:16" x14ac:dyDescent="0.25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</row>
    <row r="4" spans="1:16" x14ac:dyDescent="0.25">
      <c r="A4" s="203"/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</row>
    <row r="6" spans="1:16" ht="50.25" customHeight="1" x14ac:dyDescent="0.25">
      <c r="A6" s="81" t="s">
        <v>0</v>
      </c>
      <c r="B6" s="148" t="s">
        <v>1</v>
      </c>
      <c r="C6" s="148"/>
      <c r="D6" s="148"/>
      <c r="E6" s="148"/>
      <c r="F6" s="148" t="s">
        <v>44</v>
      </c>
      <c r="G6" s="148"/>
      <c r="H6" s="148" t="s">
        <v>45</v>
      </c>
      <c r="I6" s="148"/>
      <c r="J6" s="81" t="s">
        <v>38</v>
      </c>
      <c r="K6" s="81" t="s">
        <v>57</v>
      </c>
      <c r="L6" s="148" t="s">
        <v>46</v>
      </c>
      <c r="M6" s="148"/>
      <c r="N6" s="148"/>
      <c r="O6" s="148" t="s">
        <v>47</v>
      </c>
      <c r="P6" s="148"/>
    </row>
    <row r="7" spans="1:16" ht="5.0999999999999996" customHeight="1" x14ac:dyDescent="0.25">
      <c r="A7" s="75"/>
      <c r="B7" s="75"/>
      <c r="C7" s="75"/>
      <c r="D7" s="75"/>
      <c r="E7" s="75"/>
      <c r="F7" s="76"/>
      <c r="G7" s="76"/>
      <c r="H7" s="75"/>
      <c r="I7" s="75"/>
      <c r="J7" s="75"/>
      <c r="K7" s="75"/>
      <c r="L7" s="75"/>
      <c r="M7" s="75"/>
      <c r="N7" s="75"/>
      <c r="O7" s="76"/>
      <c r="P7" s="75"/>
    </row>
    <row r="8" spans="1:16" ht="25.5" x14ac:dyDescent="0.25">
      <c r="A8" s="83" t="s">
        <v>3</v>
      </c>
      <c r="B8" s="198" t="s">
        <v>4</v>
      </c>
      <c r="C8" s="198"/>
      <c r="D8" s="198"/>
      <c r="E8" s="198"/>
      <c r="F8" s="198" t="s">
        <v>29</v>
      </c>
      <c r="G8" s="198"/>
      <c r="H8" s="199" t="s">
        <v>67</v>
      </c>
      <c r="I8" s="199"/>
      <c r="J8" s="84" t="s">
        <v>69</v>
      </c>
      <c r="K8" s="84" t="s">
        <v>56</v>
      </c>
      <c r="L8" s="83" t="s">
        <v>5</v>
      </c>
      <c r="M8" s="83" t="s">
        <v>6</v>
      </c>
      <c r="N8" s="83" t="s">
        <v>2</v>
      </c>
      <c r="O8" s="198" t="s">
        <v>68</v>
      </c>
      <c r="P8" s="198"/>
    </row>
    <row r="9" spans="1:16" ht="5.0999999999999996" customHeight="1" x14ac:dyDescent="0.25">
      <c r="A9" s="85"/>
      <c r="B9" s="85"/>
      <c r="C9" s="85"/>
      <c r="D9" s="85"/>
      <c r="E9" s="85"/>
      <c r="F9" s="204"/>
      <c r="G9" s="204"/>
      <c r="H9" s="86"/>
      <c r="I9" s="87"/>
      <c r="J9" s="87"/>
      <c r="K9" s="87"/>
      <c r="L9" s="85"/>
      <c r="M9" s="85"/>
      <c r="N9" s="85"/>
      <c r="O9" s="85"/>
      <c r="P9" s="87"/>
    </row>
    <row r="10" spans="1:16" x14ac:dyDescent="0.25">
      <c r="A10" s="88">
        <v>1</v>
      </c>
      <c r="B10" s="196">
        <f>'Quadro I'!B12*'Quadro II'!$B$4</f>
        <v>801</v>
      </c>
      <c r="C10" s="196"/>
      <c r="D10" s="196">
        <f>'Quadro I'!D12*'Quadro II'!$B$4</f>
        <v>1200</v>
      </c>
      <c r="E10" s="196"/>
      <c r="F10" s="197">
        <f>D10</f>
        <v>1200</v>
      </c>
      <c r="G10" s="197"/>
      <c r="H10" s="197">
        <f>F10*0.8</f>
        <v>960</v>
      </c>
      <c r="I10" s="197"/>
      <c r="J10" s="89">
        <f>H10*0.45</f>
        <v>432</v>
      </c>
      <c r="K10" s="89">
        <f>J10*0.9</f>
        <v>388.8</v>
      </c>
      <c r="L10" s="90">
        <v>4.5</v>
      </c>
      <c r="M10" s="90">
        <v>4.5</v>
      </c>
      <c r="N10" s="88">
        <f>+L10+M10</f>
        <v>9</v>
      </c>
      <c r="O10" s="193">
        <f>'Quadro I'!M12*'Quadro II'!$B$4</f>
        <v>209760</v>
      </c>
      <c r="P10" s="193"/>
    </row>
    <row r="11" spans="1:16" ht="28.5" customHeight="1" x14ac:dyDescent="0.25">
      <c r="A11" s="90" t="s">
        <v>7</v>
      </c>
      <c r="B11" s="200" t="s">
        <v>64</v>
      </c>
      <c r="C11" s="200"/>
      <c r="D11" s="200"/>
      <c r="E11" s="200"/>
      <c r="F11" s="200"/>
      <c r="G11" s="200"/>
      <c r="H11" s="200"/>
      <c r="I11" s="200"/>
      <c r="J11" s="200"/>
      <c r="K11" s="200"/>
      <c r="L11" s="90">
        <f>L10+0.1</f>
        <v>4.5999999999999996</v>
      </c>
      <c r="M11" s="90">
        <f>M10+0.1</f>
        <v>4.5999999999999996</v>
      </c>
      <c r="N11" s="90">
        <f>+L11+M11</f>
        <v>9.1999999999999993</v>
      </c>
      <c r="O11" s="201">
        <f>'Quadro I'!M13*'Quadro II'!$B$4</f>
        <v>215004</v>
      </c>
      <c r="P11" s="201"/>
    </row>
    <row r="12" spans="1:16" ht="5.0999999999999996" customHeight="1" x14ac:dyDescent="0.25">
      <c r="A12" s="132"/>
      <c r="B12" s="133"/>
      <c r="C12" s="133"/>
      <c r="D12" s="133"/>
      <c r="E12" s="133"/>
      <c r="F12" s="91"/>
      <c r="G12" s="133"/>
      <c r="H12" s="133"/>
      <c r="I12" s="133"/>
      <c r="J12" s="133"/>
      <c r="K12" s="133"/>
      <c r="L12" s="85"/>
      <c r="M12" s="85"/>
      <c r="N12" s="134"/>
      <c r="O12" s="133"/>
      <c r="P12" s="133"/>
    </row>
    <row r="13" spans="1:16" x14ac:dyDescent="0.25">
      <c r="A13" s="88">
        <v>2</v>
      </c>
      <c r="B13" s="196">
        <f>'Quadro I'!B15*'Quadro II'!$B$5</f>
        <v>401</v>
      </c>
      <c r="C13" s="196"/>
      <c r="D13" s="196">
        <f>'Quadro I'!D15*'Quadro II'!$B$5</f>
        <v>800</v>
      </c>
      <c r="E13" s="196"/>
      <c r="F13" s="197">
        <f>D13</f>
        <v>800</v>
      </c>
      <c r="G13" s="197"/>
      <c r="H13" s="197">
        <f>F13*0.8</f>
        <v>640</v>
      </c>
      <c r="I13" s="197"/>
      <c r="J13" s="89">
        <f>H13*0.45</f>
        <v>288</v>
      </c>
      <c r="K13" s="89">
        <f>J13*0.9</f>
        <v>259.2</v>
      </c>
      <c r="L13" s="90">
        <v>4</v>
      </c>
      <c r="M13" s="90">
        <v>4</v>
      </c>
      <c r="N13" s="88">
        <f>+L13+M13</f>
        <v>8</v>
      </c>
      <c r="O13" s="193">
        <f>'Quadro I'!M15*'Quadro II'!$B$5</f>
        <v>157319.99999999997</v>
      </c>
      <c r="P13" s="193"/>
    </row>
    <row r="14" spans="1:16" ht="28.5" customHeight="1" x14ac:dyDescent="0.25">
      <c r="A14" s="90" t="s">
        <v>8</v>
      </c>
      <c r="B14" s="200" t="s">
        <v>65</v>
      </c>
      <c r="C14" s="200"/>
      <c r="D14" s="200"/>
      <c r="E14" s="200"/>
      <c r="F14" s="200"/>
      <c r="G14" s="200"/>
      <c r="H14" s="200"/>
      <c r="I14" s="200"/>
      <c r="J14" s="200"/>
      <c r="K14" s="200"/>
      <c r="L14" s="90">
        <f>L13+0.1</f>
        <v>4.0999999999999996</v>
      </c>
      <c r="M14" s="90">
        <f>M13+0.1</f>
        <v>4.0999999999999996</v>
      </c>
      <c r="N14" s="90">
        <f>+L14+M14</f>
        <v>8.1999999999999993</v>
      </c>
      <c r="O14" s="192">
        <f>'Quadro I'!M16*'Quadro II'!$B$5</f>
        <v>162563.99999999997</v>
      </c>
      <c r="P14" s="192"/>
    </row>
    <row r="15" spans="1:16" ht="5.0999999999999996" customHeight="1" x14ac:dyDescent="0.25">
      <c r="A15" s="132"/>
      <c r="B15" s="133"/>
      <c r="C15" s="133"/>
      <c r="D15" s="133"/>
      <c r="E15" s="133"/>
      <c r="F15" s="91"/>
      <c r="G15" s="133"/>
      <c r="H15" s="133"/>
      <c r="I15" s="133"/>
      <c r="J15" s="133"/>
      <c r="K15" s="133"/>
      <c r="L15" s="85"/>
      <c r="M15" s="85"/>
      <c r="N15" s="134"/>
      <c r="O15" s="133"/>
      <c r="P15" s="133"/>
    </row>
    <row r="16" spans="1:16" x14ac:dyDescent="0.25">
      <c r="A16" s="88">
        <v>3</v>
      </c>
      <c r="B16" s="196">
        <f>'Quadro I'!B18*'Quadro II'!$B$6</f>
        <v>200</v>
      </c>
      <c r="C16" s="196"/>
      <c r="D16" s="196">
        <f>'Quadro I'!D18*'Quadro II'!$B$6</f>
        <v>400</v>
      </c>
      <c r="E16" s="196"/>
      <c r="F16" s="197">
        <f>D16</f>
        <v>400</v>
      </c>
      <c r="G16" s="197"/>
      <c r="H16" s="197">
        <f>F16*0.8</f>
        <v>320</v>
      </c>
      <c r="I16" s="197"/>
      <c r="J16" s="89">
        <f>H16*0.45</f>
        <v>144</v>
      </c>
      <c r="K16" s="89">
        <f>J16*0.9</f>
        <v>129.6</v>
      </c>
      <c r="L16" s="90">
        <v>3</v>
      </c>
      <c r="M16" s="90">
        <v>3</v>
      </c>
      <c r="N16" s="88">
        <f>+L16+M16</f>
        <v>6</v>
      </c>
      <c r="O16" s="193">
        <f>'Quadro I'!M18*'Quadro II'!$B$6</f>
        <v>104880</v>
      </c>
      <c r="P16" s="193"/>
    </row>
    <row r="17" spans="1:16" ht="28.5" customHeight="1" x14ac:dyDescent="0.25">
      <c r="A17" s="90" t="s">
        <v>9</v>
      </c>
      <c r="B17" s="200" t="s">
        <v>66</v>
      </c>
      <c r="C17" s="200"/>
      <c r="D17" s="200"/>
      <c r="E17" s="200"/>
      <c r="F17" s="200"/>
      <c r="G17" s="200"/>
      <c r="H17" s="200"/>
      <c r="I17" s="200"/>
      <c r="J17" s="200"/>
      <c r="K17" s="200"/>
      <c r="L17" s="90">
        <f>L16+0.1</f>
        <v>3.1</v>
      </c>
      <c r="M17" s="90">
        <f>M16+0.1</f>
        <v>3.1</v>
      </c>
      <c r="N17" s="90">
        <f>+L17+M17</f>
        <v>6.2</v>
      </c>
      <c r="O17" s="192">
        <f>'Quadro I'!M19*'Quadro II'!$B$6</f>
        <v>110124</v>
      </c>
      <c r="P17" s="192"/>
    </row>
    <row r="18" spans="1:16" ht="5.0999999999999996" customHeight="1" x14ac:dyDescent="0.25">
      <c r="A18" s="132"/>
      <c r="B18" s="133"/>
      <c r="C18" s="133"/>
      <c r="D18" s="133"/>
      <c r="E18" s="133"/>
      <c r="F18" s="91"/>
      <c r="G18" s="133"/>
      <c r="H18" s="194"/>
      <c r="I18" s="194"/>
      <c r="J18" s="194"/>
      <c r="K18" s="194"/>
      <c r="L18" s="194"/>
      <c r="M18" s="194"/>
      <c r="N18" s="194"/>
      <c r="O18" s="133"/>
      <c r="P18" s="133"/>
    </row>
    <row r="19" spans="1:16" ht="24" customHeight="1" x14ac:dyDescent="0.25">
      <c r="A19" s="135"/>
      <c r="B19" s="40"/>
      <c r="C19" s="40"/>
      <c r="D19" s="40"/>
      <c r="E19" s="40"/>
      <c r="F19" s="205">
        <f>+F10+F13+F16</f>
        <v>2400</v>
      </c>
      <c r="G19" s="205"/>
      <c r="H19" s="205">
        <f>H10+H13+H16</f>
        <v>1920</v>
      </c>
      <c r="I19" s="205"/>
      <c r="J19" s="92"/>
      <c r="K19" s="136">
        <f>K10+K13+K16</f>
        <v>777.6</v>
      </c>
      <c r="L19" s="40"/>
      <c r="M19" s="40"/>
      <c r="N19" s="40"/>
      <c r="O19" s="140" t="s">
        <v>23</v>
      </c>
      <c r="P19" s="137">
        <f>+O10+O13+O16</f>
        <v>471960</v>
      </c>
    </row>
    <row r="20" spans="1:16" ht="35.450000000000003" customHeight="1" x14ac:dyDescent="0.25">
      <c r="A20" s="206" t="s">
        <v>41</v>
      </c>
      <c r="B20" s="207"/>
      <c r="C20" s="207"/>
      <c r="D20" s="207"/>
      <c r="E20" s="207"/>
      <c r="F20" s="202">
        <f>H19*0.4*0.2</f>
        <v>153.60000000000002</v>
      </c>
      <c r="G20" s="202"/>
      <c r="H20" s="195" t="s">
        <v>71</v>
      </c>
      <c r="I20" s="195"/>
      <c r="J20" s="195"/>
      <c r="K20" s="195"/>
      <c r="L20" s="195"/>
      <c r="M20" s="195"/>
      <c r="N20" s="195"/>
      <c r="O20" s="140" t="s">
        <v>24</v>
      </c>
      <c r="P20" s="137">
        <f>+O11+O14+O17</f>
        <v>487692</v>
      </c>
    </row>
    <row r="21" spans="1:16" x14ac:dyDescent="0.25">
      <c r="A21" s="42"/>
      <c r="B21" s="46"/>
      <c r="C21" s="46"/>
      <c r="D21" s="46"/>
      <c r="E21" s="46"/>
      <c r="F21" s="44"/>
      <c r="G21" s="44"/>
      <c r="H21" s="45"/>
      <c r="I21" s="45"/>
      <c r="J21" s="45"/>
      <c r="K21" s="45"/>
      <c r="L21" s="45"/>
      <c r="M21" s="45"/>
      <c r="N21" s="46"/>
      <c r="O21" s="47"/>
      <c r="P21" s="48"/>
    </row>
  </sheetData>
  <mergeCells count="39">
    <mergeCell ref="F20:G20"/>
    <mergeCell ref="A4:L4"/>
    <mergeCell ref="B17:K17"/>
    <mergeCell ref="B14:K14"/>
    <mergeCell ref="F9:G9"/>
    <mergeCell ref="L6:N6"/>
    <mergeCell ref="B6:E6"/>
    <mergeCell ref="F6:G6"/>
    <mergeCell ref="H19:I19"/>
    <mergeCell ref="H6:I6"/>
    <mergeCell ref="A20:E20"/>
    <mergeCell ref="B16:C16"/>
    <mergeCell ref="D16:E16"/>
    <mergeCell ref="F16:G16"/>
    <mergeCell ref="H16:I16"/>
    <mergeCell ref="F19:G19"/>
    <mergeCell ref="O10:P10"/>
    <mergeCell ref="B11:K11"/>
    <mergeCell ref="O11:P11"/>
    <mergeCell ref="B13:C13"/>
    <mergeCell ref="D13:E13"/>
    <mergeCell ref="F13:G13"/>
    <mergeCell ref="H13:I13"/>
    <mergeCell ref="O14:P14"/>
    <mergeCell ref="O16:P16"/>
    <mergeCell ref="A2:P3"/>
    <mergeCell ref="H18:N18"/>
    <mergeCell ref="H20:N20"/>
    <mergeCell ref="O13:P13"/>
    <mergeCell ref="B10:C10"/>
    <mergeCell ref="D10:E10"/>
    <mergeCell ref="F10:G10"/>
    <mergeCell ref="H10:I10"/>
    <mergeCell ref="O6:P6"/>
    <mergeCell ref="B8:E8"/>
    <mergeCell ref="F8:G8"/>
    <mergeCell ref="H8:I8"/>
    <mergeCell ref="O8:P8"/>
    <mergeCell ref="O17:P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1</vt:i4>
      </vt:variant>
    </vt:vector>
  </HeadingPairs>
  <TitlesOfParts>
    <vt:vector size="7" baseType="lpstr">
      <vt:lpstr>Quadro I</vt:lpstr>
      <vt:lpstr>Quadro II</vt:lpstr>
      <vt:lpstr>Quadro III</vt:lpstr>
      <vt:lpstr>Quadro IV&amp;V</vt:lpstr>
      <vt:lpstr>Quadro VI</vt:lpstr>
      <vt:lpstr>Quadro VII</vt:lpstr>
      <vt:lpstr>dist_cq</vt:lpstr>
    </vt:vector>
  </TitlesOfParts>
  <Company>CEGER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Pessoa e Costa</dc:creator>
  <cp:lastModifiedBy>Maria Irene Carvalho Ascenção Nóbrega</cp:lastModifiedBy>
  <cp:lastPrinted>2017-01-05T10:23:02Z</cp:lastPrinted>
  <dcterms:created xsi:type="dcterms:W3CDTF">2016-06-27T15:15:31Z</dcterms:created>
  <dcterms:modified xsi:type="dcterms:W3CDTF">2018-05-07T16:29:30Z</dcterms:modified>
</cp:coreProperties>
</file>