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X541\OneDrive - TESE Associacao para o Desenvolvimento\FatorC\03_OPORTUNIDADES_FINANCIAMENTO\04_+CO3SO\01_Candidaturas\01_Criacao_Aviso\Proposta Aviso FatorC\Anexos\"/>
    </mc:Choice>
  </mc:AlternateContent>
  <xr:revisionPtr revIDLastSave="169" documentId="8_{D88877E7-8F3B-48A1-B2DA-85393271E7DB}" xr6:coauthVersionLast="45" xr6:coauthVersionMax="45" xr10:uidLastSave="{E1A8F140-C41C-4784-B986-25456697734A}"/>
  <bookViews>
    <workbookView xWindow="-120" yWindow="-120" windowWidth="20730" windowHeight="11160" tabRatio="597" firstSheet="1" activeTab="1" xr2:uid="{00000000-000D-0000-FFFF-FFFF00000000}"/>
  </bookViews>
  <sheets>
    <sheet name="Baixa Densidade" sheetId="7" state="hidden" r:id="rId1"/>
    <sheet name="Simulador_+CO3SO Urb" sheetId="13" r:id="rId2"/>
    <sheet name="Aux" sheetId="15" r:id="rId3"/>
    <sheet name="Auxiliar" sheetId="1" state="hidden" r:id="rId4"/>
  </sheets>
  <externalReferences>
    <externalReference r:id="rId5"/>
    <externalReference r:id="rId6"/>
  </externalReferences>
  <definedNames>
    <definedName name="anscount" hidden="1">1</definedName>
    <definedName name="_xlnm.Print_Area" localSheetId="1">'Simulador_+CO3SO Urb'!$A$1:$N$47</definedName>
    <definedName name="Bu">[1]INPUT!$B$10</definedName>
    <definedName name="DC">[1]INPUT!$B$8</definedName>
    <definedName name="EXHIBIT_01">#REF!</definedName>
    <definedName name="EXHIBIT_02">#REF!</definedName>
    <definedName name="EXHIBIT_05">#REF!</definedName>
    <definedName name="EXHIBIT_06">#REF!</definedName>
    <definedName name="EXHIBIT_07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VARa">[1]INPUT!$B$12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40" i="13" l="1"/>
  <c r="J20" i="13" l="1"/>
  <c r="E11" i="13" l="1"/>
  <c r="Y30" i="13" l="1"/>
  <c r="J29" i="13"/>
  <c r="K29" i="13" s="1"/>
  <c r="F29" i="13"/>
  <c r="L29" i="13" s="1"/>
  <c r="N29" i="13" s="1"/>
  <c r="B29" i="13"/>
  <c r="Y29" i="13" s="1"/>
  <c r="G29" i="13" s="1"/>
  <c r="A29" i="13"/>
  <c r="L28" i="13"/>
  <c r="N28" i="13" s="1"/>
  <c r="K28" i="13"/>
  <c r="J28" i="13"/>
  <c r="F28" i="13"/>
  <c r="B28" i="13"/>
  <c r="Y28" i="13" s="1"/>
  <c r="G28" i="13" s="1"/>
  <c r="H28" i="13" s="1"/>
  <c r="A28" i="13"/>
  <c r="J27" i="13"/>
  <c r="L27" i="13" s="1"/>
  <c r="N27" i="13" s="1"/>
  <c r="F27" i="13"/>
  <c r="B27" i="13"/>
  <c r="Y27" i="13" s="1"/>
  <c r="G27" i="13" s="1"/>
  <c r="H27" i="13" s="1"/>
  <c r="A27" i="13"/>
  <c r="J26" i="13"/>
  <c r="K26" i="13" s="1"/>
  <c r="F26" i="13"/>
  <c r="B26" i="13"/>
  <c r="Y26" i="13" s="1"/>
  <c r="G26" i="13" s="1"/>
  <c r="J25" i="13"/>
  <c r="K25" i="13" s="1"/>
  <c r="F25" i="13"/>
  <c r="B25" i="13"/>
  <c r="Y25" i="13" s="1"/>
  <c r="G25" i="13" s="1"/>
  <c r="J24" i="13"/>
  <c r="K24" i="13" s="1"/>
  <c r="F24" i="13"/>
  <c r="B24" i="13"/>
  <c r="Y24" i="13" s="1"/>
  <c r="G24" i="13" s="1"/>
  <c r="J23" i="13"/>
  <c r="K23" i="13" s="1"/>
  <c r="F23" i="13"/>
  <c r="B23" i="13"/>
  <c r="Y23" i="13" s="1"/>
  <c r="G23" i="13" s="1"/>
  <c r="J22" i="13"/>
  <c r="K22" i="13" s="1"/>
  <c r="F22" i="13"/>
  <c r="B22" i="13"/>
  <c r="Y22" i="13" s="1"/>
  <c r="G22" i="13" s="1"/>
  <c r="J21" i="13"/>
  <c r="K21" i="13" s="1"/>
  <c r="F21" i="13"/>
  <c r="B21" i="13"/>
  <c r="Y21" i="13" s="1"/>
  <c r="G21" i="13" s="1"/>
  <c r="K20" i="13"/>
  <c r="F20" i="13"/>
  <c r="B20" i="13"/>
  <c r="Y20" i="13" s="1"/>
  <c r="G20" i="13" s="1"/>
  <c r="A21" i="13"/>
  <c r="A22" i="13" s="1"/>
  <c r="A23" i="13" s="1"/>
  <c r="A24" i="13" s="1"/>
  <c r="A25" i="13" s="1"/>
  <c r="A26" i="13" s="1"/>
  <c r="H29" i="13" l="1"/>
  <c r="K27" i="13"/>
  <c r="M27" i="13"/>
  <c r="M28" i="13"/>
  <c r="M29" i="13"/>
  <c r="H24" i="13"/>
  <c r="L24" i="13" s="1"/>
  <c r="H22" i="13"/>
  <c r="L22" i="13" s="1"/>
  <c r="H20" i="13"/>
  <c r="L20" i="13" s="1"/>
  <c r="H23" i="13"/>
  <c r="L23" i="13" s="1"/>
  <c r="H21" i="13"/>
  <c r="L21" i="13" s="1"/>
  <c r="H25" i="13"/>
  <c r="L25" i="13" s="1"/>
  <c r="H26" i="13"/>
  <c r="L26" i="13" s="1"/>
  <c r="M26" i="13" l="1"/>
  <c r="N26" i="13" s="1"/>
  <c r="N34" i="13"/>
  <c r="M21" i="13"/>
  <c r="N21" i="13" s="1"/>
  <c r="M20" i="13"/>
  <c r="L30" i="13"/>
  <c r="N32" i="13"/>
  <c r="M22" i="13"/>
  <c r="N22" i="13" s="1"/>
  <c r="M23" i="13"/>
  <c r="N23" i="13" s="1"/>
  <c r="M24" i="13"/>
  <c r="N24" i="13" s="1"/>
  <c r="M25" i="13"/>
  <c r="N25" i="13" s="1"/>
  <c r="N36" i="13" l="1"/>
  <c r="M30" i="13"/>
  <c r="N43" i="13" s="1"/>
  <c r="N47" i="13" s="1"/>
  <c r="N20" i="13"/>
  <c r="N30" i="13" s="1"/>
  <c r="N38" i="13" l="1"/>
  <c r="N45" i="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Bruno Santos</author>
    <author>NORTE 2020</author>
  </authors>
  <commentList>
    <comment ref="B1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A contar até à data de submissão da candidatura
</t>
        </r>
      </text>
    </comment>
    <comment ref="B1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Investimento realizado em território nacional com origem nas Comunidades Portuguesas e Luso-descendentes.</t>
        </r>
      </text>
    </comment>
    <comment ref="I18" authorId="1" shapeId="0" xr:uid="{00000000-0006-0000-0200-000003000000}">
      <text>
        <r>
          <rPr>
            <sz val="9"/>
            <color indexed="81"/>
            <rFont val="Tahoma"/>
            <family val="2"/>
          </rPr>
          <t>Remuneração base mensal que o beneficiário prevê atribuir ao trabalhador a contratar.
Não inclui os subsídios de Natal e de férias</t>
        </r>
      </text>
    </comment>
    <comment ref="K18" authorId="1" shapeId="0" xr:uid="{00000000-0006-0000-0200-000004000000}">
      <text>
        <r>
          <rPr>
            <sz val="9"/>
            <color indexed="81"/>
            <rFont val="Tahoma"/>
            <family val="2"/>
          </rPr>
          <t>Tendo por referência a remuneração base, excluídos os subsídios de Natal e de férias</t>
        </r>
      </text>
    </comment>
    <comment ref="L18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O menor dos dois valores: (2+3+4) ou (6+7)</t>
        </r>
      </text>
    </comment>
  </commentList>
</comments>
</file>

<file path=xl/sharedStrings.xml><?xml version="1.0" encoding="utf-8"?>
<sst xmlns="http://schemas.openxmlformats.org/spreadsheetml/2006/main" count="324" uniqueCount="235">
  <si>
    <t>SIM</t>
  </si>
  <si>
    <t>NÃO</t>
  </si>
  <si>
    <t>IAS</t>
  </si>
  <si>
    <t>Alfândega da Fé</t>
  </si>
  <si>
    <t>Arcos de Valdevez</t>
  </si>
  <si>
    <t>Arouca</t>
  </si>
  <si>
    <t>Boticas</t>
  </si>
  <si>
    <t>Alijó</t>
  </si>
  <si>
    <t>Chaves</t>
  </si>
  <si>
    <t>Baião</t>
  </si>
  <si>
    <t>Armamar</t>
  </si>
  <si>
    <t>Bragança</t>
  </si>
  <si>
    <t>Melgaço</t>
  </si>
  <si>
    <t>Montalegre</t>
  </si>
  <si>
    <t>Carrazeda de Ansiães</t>
  </si>
  <si>
    <t>Macedo de Cavaleiros</t>
  </si>
  <si>
    <t>Monção</t>
  </si>
  <si>
    <t>Ribeira de Pena</t>
  </si>
  <si>
    <t>Celorico de Basto</t>
  </si>
  <si>
    <t>Freixo de Espada à Cinta</t>
  </si>
  <si>
    <t>Miranda do Douro</t>
  </si>
  <si>
    <t>Paredes de Coura</t>
  </si>
  <si>
    <t>Terras de Bouro</t>
  </si>
  <si>
    <t>Valpaços</t>
  </si>
  <si>
    <t>Cinfães</t>
  </si>
  <si>
    <t>Lamego</t>
  </si>
  <si>
    <t>Mirandela</t>
  </si>
  <si>
    <t>Ponte da Barca</t>
  </si>
  <si>
    <t>Vila Verde</t>
  </si>
  <si>
    <t>Vila Pouca de Aguiar</t>
  </si>
  <si>
    <t>Mesão Frio</t>
  </si>
  <si>
    <t>Mogadouro</t>
  </si>
  <si>
    <t>Ave</t>
  </si>
  <si>
    <t>Moimenta da Beira</t>
  </si>
  <si>
    <t>Vila Flor</t>
  </si>
  <si>
    <t>Cabeceiras de Basto</t>
  </si>
  <si>
    <t>Murça</t>
  </si>
  <si>
    <t>Vimioso</t>
  </si>
  <si>
    <t>Fafe</t>
  </si>
  <si>
    <t>Penedono</t>
  </si>
  <si>
    <t>Vinhais</t>
  </si>
  <si>
    <t>Vila Nova de Cerveira</t>
  </si>
  <si>
    <t>Peso da Régua</t>
  </si>
  <si>
    <t>Mondim de Basto</t>
  </si>
  <si>
    <t>Resende</t>
  </si>
  <si>
    <t>Sabrosa</t>
  </si>
  <si>
    <t>Santa Marta de Penaguião</t>
  </si>
  <si>
    <t>Vieira do Minho</t>
  </si>
  <si>
    <t>São João da Pesqueira</t>
  </si>
  <si>
    <t>Sernancelhe</t>
  </si>
  <si>
    <t>Tabuaço</t>
  </si>
  <si>
    <t>Tarouca</t>
  </si>
  <si>
    <t>Torre de Moncorvo</t>
  </si>
  <si>
    <t>Vila Nova de Foz Côa</t>
  </si>
  <si>
    <t>Vila Real</t>
  </si>
  <si>
    <t>Alto Minho</t>
  </si>
  <si>
    <t>Cávado</t>
  </si>
  <si>
    <t>Área Metropolitana do Porto</t>
  </si>
  <si>
    <t>Alto Tâmega</t>
  </si>
  <si>
    <t>Tâmega e Sousa</t>
  </si>
  <si>
    <t>Douro</t>
  </si>
  <si>
    <t>Terras de Trás-os-Montes</t>
  </si>
  <si>
    <t>NUT III</t>
  </si>
  <si>
    <t>Municípios Baixa Densidade NORTE</t>
  </si>
  <si>
    <t>Ansiães</t>
  </si>
  <si>
    <t>Amarante</t>
  </si>
  <si>
    <t>Candemil</t>
  </si>
  <si>
    <t>Gouveia (São Simão)</t>
  </si>
  <si>
    <t>Jazente</t>
  </si>
  <si>
    <t>Rebordelo</t>
  </si>
  <si>
    <t>Salvador do Monte</t>
  </si>
  <si>
    <t>União das freguesias de Aboadela, Sanche e Várzea</t>
  </si>
  <si>
    <t>União das freguesias de Olo e Canadelo</t>
  </si>
  <si>
    <t>União das freguesas de Bustelo, Carneiro e Carvalho de Rei</t>
  </si>
  <si>
    <t>Vila Chã do Marão</t>
  </si>
  <si>
    <t>Amares</t>
  </si>
  <si>
    <t>Bouro (Santa Marta)</t>
  </si>
  <si>
    <t>Goães</t>
  </si>
  <si>
    <t>União das freguesias de Caldelas, Sequeiros e Paranhos</t>
  </si>
  <si>
    <t>União das freguesias de Vilela, Seramil e Paredes Secas</t>
  </si>
  <si>
    <t>Dem</t>
  </si>
  <si>
    <t>União das freguesias de Arga (Baixo, Cima e São João)</t>
  </si>
  <si>
    <t>União das freguesias de Gondar e Orbacém</t>
  </si>
  <si>
    <t>Castelo de Paiva</t>
  </si>
  <si>
    <t>Real</t>
  </si>
  <si>
    <t>União das Fregueisas da Raia, Pedorido e Paraíso</t>
  </si>
  <si>
    <t>Caminha</t>
  </si>
  <si>
    <t>Guimarães</t>
  </si>
  <si>
    <t>União das freguesias de Arosa e Castelões</t>
  </si>
  <si>
    <t>Marco de Canaveses</t>
  </si>
  <si>
    <t>Várzea, Aliviada e Folhada</t>
  </si>
  <si>
    <t>Ponte de Lima</t>
  </si>
  <si>
    <t>Anais</t>
  </si>
  <si>
    <t>Ardegão, Freixo e Mato</t>
  </si>
  <si>
    <t>Associação de freguesias do Vale do Neiva</t>
  </si>
  <si>
    <t>Bárrio e Cepões</t>
  </si>
  <si>
    <t>Beiral do Lima</t>
  </si>
  <si>
    <t>Boalhosa</t>
  </si>
  <si>
    <t>Cabaços e Fojo Lobal</t>
  </si>
  <si>
    <t>Cabração e Moreira do Lima</t>
  </si>
  <si>
    <t>Estorãos</t>
  </si>
  <si>
    <t>Calheiros</t>
  </si>
  <si>
    <t>Friastelas</t>
  </si>
  <si>
    <t>Gemieira</t>
  </si>
  <si>
    <t>Gondufe</t>
  </si>
  <si>
    <t>Labruja</t>
  </si>
  <si>
    <t>Labrujó, Rendufe e Vilar do Monte</t>
  </si>
  <si>
    <t>Navió e Vitorino dos Piães</t>
  </si>
  <si>
    <t>Poiares</t>
  </si>
  <si>
    <t>Serdedelo</t>
  </si>
  <si>
    <t>Vale de Cambra</t>
  </si>
  <si>
    <t>Arões</t>
  </si>
  <si>
    <t>Junqueira</t>
  </si>
  <si>
    <t>Valença</t>
  </si>
  <si>
    <t>Boivão</t>
  </si>
  <si>
    <t>Fontoura</t>
  </si>
  <si>
    <t>União das freguesias de Gondomil e Safins</t>
  </si>
  <si>
    <t>União das freguesias de São Julião e Silva</t>
  </si>
  <si>
    <t>Viana do Castelo</t>
  </si>
  <si>
    <t>Montaria</t>
  </si>
  <si>
    <t>Concelho Sem Baixa Densidade</t>
  </si>
  <si>
    <t>Freguesia baixa densidade</t>
  </si>
  <si>
    <t>a) + CO3SO Emprego Interior</t>
  </si>
  <si>
    <t>b) + CO3SO Emprego Urbano</t>
  </si>
  <si>
    <t>c) + CO3SO Emprego Empreendedorismo Social</t>
  </si>
  <si>
    <t>Modalidade +CO3SO</t>
  </si>
  <si>
    <t>Modalidades Intervenção</t>
  </si>
  <si>
    <t>a) Intervenções GAL (DLBC)</t>
  </si>
  <si>
    <t>b) Intervenções CIM/AM (PDCT)</t>
  </si>
  <si>
    <t>c) Intervenções  AG</t>
  </si>
  <si>
    <t>&lt;= 2 PT</t>
  </si>
  <si>
    <t>&gt; 2 PT</t>
  </si>
  <si>
    <t>Âmbito Territorial</t>
  </si>
  <si>
    <t>Territórios Interior (baixa densidade)</t>
  </si>
  <si>
    <t xml:space="preserve">Áreas de Regeneração Urbana (ARU) previstas PEDU </t>
  </si>
  <si>
    <t>Áreas de Regeneração Urbana (ARU) previstas PARU</t>
  </si>
  <si>
    <t>Todo o território Nacional</t>
  </si>
  <si>
    <t xml:space="preserve">Tipologias de operação </t>
  </si>
  <si>
    <t>1 - Criação de Postos de Trabalho nas seguintes condições</t>
  </si>
  <si>
    <t>2 - Elegíveis contratos de trabalho sem termo, desde que celebrados após a apresentação da candidatura</t>
  </si>
  <si>
    <t>3- alínea e) do nº1 só se aplicam ao  +CO3SO Emprego Interior</t>
  </si>
  <si>
    <t>Beneficiários</t>
  </si>
  <si>
    <t xml:space="preserve">PME </t>
  </si>
  <si>
    <t>PME</t>
  </si>
  <si>
    <t>Entidades da economia social previstas no nº4 da Lei nº30/2013</t>
  </si>
  <si>
    <t>Taxa 85%</t>
  </si>
  <si>
    <t>Taxa fixa de 40% sobre custos diretos com os posto de trabalho criados</t>
  </si>
  <si>
    <t>Nº total de Postos de trabalho a criar</t>
  </si>
  <si>
    <t>Empresa iniciou atividade há menos de 5 anos?</t>
  </si>
  <si>
    <t>a)</t>
  </si>
  <si>
    <t xml:space="preserve">b) </t>
  </si>
  <si>
    <t>c)</t>
  </si>
  <si>
    <t xml:space="preserve">d.i) </t>
  </si>
  <si>
    <t xml:space="preserve">d.ii) </t>
  </si>
  <si>
    <t>d.iii)</t>
  </si>
  <si>
    <t>d.iv)</t>
  </si>
  <si>
    <t xml:space="preserve">d.v) </t>
  </si>
  <si>
    <t xml:space="preserve">d.vi) </t>
  </si>
  <si>
    <t xml:space="preserve">d.vii) </t>
  </si>
  <si>
    <t xml:space="preserve">d.viii) </t>
  </si>
  <si>
    <t xml:space="preserve">d.ix) </t>
  </si>
  <si>
    <t xml:space="preserve">d.x) </t>
  </si>
  <si>
    <t xml:space="preserve">d.xi) </t>
  </si>
  <si>
    <t xml:space="preserve">d.xii) </t>
  </si>
  <si>
    <t xml:space="preserve">f) </t>
  </si>
  <si>
    <t>Próprio emprego</t>
  </si>
  <si>
    <t>Desempregados inscritos há pelo menos 6 meses no IEFP</t>
  </si>
  <si>
    <t xml:space="preserve">Desempregados inscritos há pelo menos 2 meses no IEFP &lt;= 29 anos ou &gt;45 anos </t>
  </si>
  <si>
    <t xml:space="preserve">Desempregado inscrito no IEFP, beneficiário de prestação de desemprego </t>
  </si>
  <si>
    <t>Desempregado inscrito no IEFP, beneficiário do rendimento social de inserção</t>
  </si>
  <si>
    <t>Desempregado inscrito no IEFP, com deficiência e incapacidade</t>
  </si>
  <si>
    <t>Desempregado inscrito no IEFP, que integre família monoparental</t>
  </si>
  <si>
    <t>Desempregado inscrito no IEFP, cujo conjuge ou pessoa com quem viva em união de facto se encontre igualmente em situação de desemprego, inscrito no IEFP</t>
  </si>
  <si>
    <t>Desempregado inscrito no IEFP, vítima de violência doméstica</t>
  </si>
  <si>
    <t>Desempregado inscrito no IEFP, refugiado</t>
  </si>
  <si>
    <t>Desempregado inscrito no IEFP, Ex-recluso e aquele que tenha cumprido penas ou medidas judiciais não privativas e liberdades em condições de se inserir na vida ativa</t>
  </si>
  <si>
    <t>Desempregado inscrito no IEFP, toxicodependente em processo de recuperação</t>
  </si>
  <si>
    <t>Desempregado inscrito no IEFP, em situação de sem-abrigo</t>
  </si>
  <si>
    <t>Desempregado inscrito no IEFP, vítima de tráfico de seres humanos</t>
  </si>
  <si>
    <t>Pessoas que não tenham registos na segurança social como trabalhadores por conta de outrem, nem como trabalhadores independentes nos 6 meses anteriores à contratação.</t>
  </si>
  <si>
    <t>Desempregado inscrito no IEFP, que tenha prestado serviço efetivo em regime de contrato, regime de contrato especial ou regime de voluntariado nas forças armadas ( condições do nº 2 do artigo 22º do Decreto-lei nº76/2018)</t>
  </si>
  <si>
    <t>Nº de meses a financiar</t>
  </si>
  <si>
    <t>Comparticipação TOTAL FSE</t>
  </si>
  <si>
    <t>Ordenação
PT</t>
  </si>
  <si>
    <t>OCS Taxa Fixa 40%</t>
  </si>
  <si>
    <t>OSS</t>
  </si>
  <si>
    <t>Valor Máximo de Apoio (IAS)</t>
  </si>
  <si>
    <t>Comparticipação FSE Custos Diretos c/ PT (85%)</t>
  </si>
  <si>
    <t>(1)</t>
  </si>
  <si>
    <t>(2)</t>
  </si>
  <si>
    <t>(3)</t>
  </si>
  <si>
    <t>(5)</t>
  </si>
  <si>
    <t>Total Elegível</t>
  </si>
  <si>
    <t>R.1.4.2. Apoio à criação do Próprio Emprego</t>
  </si>
  <si>
    <t>R.1.4.3. Apoios Diretos à Contratação</t>
  </si>
  <si>
    <t>R1. Encargos com Destinatários</t>
  </si>
  <si>
    <t>TSU</t>
  </si>
  <si>
    <t>(4)</t>
  </si>
  <si>
    <t>(6)</t>
  </si>
  <si>
    <t>(7)</t>
  </si>
  <si>
    <t>Majoração 0,5 IAS</t>
  </si>
  <si>
    <t>(8)</t>
  </si>
  <si>
    <t>Investidor da Diáspora</t>
  </si>
  <si>
    <t>GAL</t>
  </si>
  <si>
    <t>AG</t>
  </si>
  <si>
    <t>R1. ENCARGOS COM DESTINATÁRIOS (Custos Diretos com PT criados)</t>
  </si>
  <si>
    <t>TAXA FIXA 40%</t>
  </si>
  <si>
    <t>TOTAL APOIO</t>
  </si>
  <si>
    <t>TSU
(Máx apoio)</t>
  </si>
  <si>
    <t xml:space="preserve">Remuneração base mensal </t>
  </si>
  <si>
    <t>Remuneração base total</t>
  </si>
  <si>
    <t>TSU 
(RB)</t>
  </si>
  <si>
    <t>Valor do Apoio Apurado (R1)</t>
  </si>
  <si>
    <t>(9)</t>
  </si>
  <si>
    <t>(10=8+9)</t>
  </si>
  <si>
    <t>Instruções:</t>
  </si>
  <si>
    <r>
      <t xml:space="preserve">CARATERIZAÇÃO DOS POSTOS DE TRABALHO A CRIAR
</t>
    </r>
    <r>
      <rPr>
        <sz val="9"/>
        <color theme="0"/>
        <rFont val="Calibri"/>
        <family val="2"/>
        <scheme val="minor"/>
      </rPr>
      <t>(nº 1 do artigo 6.º do Regulamento Específico +CO3SO)</t>
    </r>
  </si>
  <si>
    <t>Beneficiário</t>
  </si>
  <si>
    <t>NIF</t>
  </si>
  <si>
    <t>S/N</t>
  </si>
  <si>
    <t>Para o efeito considere o período entre criação da empresa e a data de submissão da candidatura</t>
  </si>
  <si>
    <t>Escolha sim se está em causa um investimento em território nacional com origem nas comunidades portuguesas ou Luso-descendentes.
Caso tenha dúvida. Consulte http/: www.portaldascomunidades.mne.pt</t>
  </si>
  <si>
    <t>Registo do nº meses para os quais pede apoio</t>
  </si>
  <si>
    <t>Registo da remuneração que prevê pagar. Não inclui subsidio de férias e natal.</t>
  </si>
  <si>
    <t>Remuneração base mensal</t>
  </si>
  <si>
    <t>Caracterização do PTs a criar</t>
  </si>
  <si>
    <t>Registar por ordem cronológica de contratação. Selecione a situação em que se encontra o trabalhador que vai ocupar o Posto de trabalho.</t>
  </si>
  <si>
    <t xml:space="preserve">Preencha apenas as células a sombreado verde claro. As restantes são calculadas automaticamente.
Ver sheet Aux
</t>
  </si>
  <si>
    <t>Nome Beneficiário</t>
  </si>
  <si>
    <t>NIF Beneficiário</t>
  </si>
  <si>
    <t>Número PT</t>
  </si>
  <si>
    <t>Tendo por referência a remuneração base, excluídos os subsídios de Natal e de férias</t>
  </si>
  <si>
    <t xml:space="preserve">TSU </t>
  </si>
  <si>
    <t>O menor dos dois valores: (2+3+4) ou (6+7)</t>
  </si>
  <si>
    <t>Preenchimento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</si>
</sst>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63"/>
      <name val="Arial"/>
      <family val="2"/>
    </font>
    <font>
      <b/>
      <sz val="8"/>
      <color indexed="63"/>
      <name val="Arial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name val="Arial"/>
      <family val="2"/>
      <charset val="1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1"/>
      <name val="Arial Unicode MS"/>
      <family val="2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/>
  </cellStyleXfs>
  <cellXfs count="135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0" xfId="0" applyFont="1"/>
    <xf numFmtId="0" fontId="2" fillId="4" borderId="1" xfId="0" applyFont="1" applyFill="1" applyBorder="1" applyAlignment="1">
      <alignment vertical="top"/>
    </xf>
    <xf numFmtId="0" fontId="3" fillId="5" borderId="1" xfId="0" applyFont="1" applyFill="1" applyBorder="1" applyAlignment="1">
      <alignment vertical="center"/>
    </xf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/>
    <xf numFmtId="0" fontId="0" fillId="0" borderId="0" xfId="0" applyBorder="1"/>
    <xf numFmtId="0" fontId="1" fillId="0" borderId="11" xfId="0" applyFont="1" applyBorder="1"/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2" xfId="0" applyBorder="1"/>
    <xf numFmtId="0" fontId="0" fillId="0" borderId="4" xfId="0" applyBorder="1"/>
    <xf numFmtId="0" fontId="0" fillId="0" borderId="4" xfId="0" applyFill="1" applyBorder="1"/>
    <xf numFmtId="0" fontId="0" fillId="0" borderId="4" xfId="0" applyBorder="1" applyAlignment="1"/>
    <xf numFmtId="0" fontId="0" fillId="0" borderId="3" xfId="0" applyBorder="1" applyAlignment="1"/>
    <xf numFmtId="0" fontId="0" fillId="0" borderId="3" xfId="0" applyBorder="1"/>
    <xf numFmtId="0" fontId="8" fillId="0" borderId="0" xfId="0" applyFont="1"/>
    <xf numFmtId="0" fontId="9" fillId="4" borderId="0" xfId="0" applyFont="1" applyFill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 applyProtection="1">
      <alignment horizontal="center"/>
    </xf>
    <xf numFmtId="0" fontId="11" fillId="0" borderId="0" xfId="0" applyFont="1" applyAlignment="1">
      <alignment vertical="center"/>
    </xf>
    <xf numFmtId="0" fontId="8" fillId="4" borderId="0" xfId="0" applyFont="1" applyFill="1"/>
    <xf numFmtId="0" fontId="8" fillId="0" borderId="0" xfId="0" applyFont="1" applyBorder="1"/>
    <xf numFmtId="0" fontId="11" fillId="4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4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9" fillId="3" borderId="28" xfId="0" applyFont="1" applyFill="1" applyBorder="1" applyAlignment="1">
      <alignment horizontal="center" vertical="center" wrapText="1"/>
    </xf>
    <xf numFmtId="0" fontId="9" fillId="8" borderId="28" xfId="0" applyFont="1" applyFill="1" applyBorder="1" applyAlignment="1">
      <alignment horizontal="center" vertical="center" wrapText="1"/>
    </xf>
    <xf numFmtId="0" fontId="9" fillId="13" borderId="28" xfId="0" applyFont="1" applyFill="1" applyBorder="1" applyAlignment="1">
      <alignment horizontal="center" vertical="center" wrapText="1"/>
    </xf>
    <xf numFmtId="0" fontId="9" fillId="3" borderId="28" xfId="0" quotePrefix="1" applyFont="1" applyFill="1" applyBorder="1" applyAlignment="1">
      <alignment horizontal="center" vertical="center" wrapText="1"/>
    </xf>
    <xf numFmtId="0" fontId="9" fillId="8" borderId="28" xfId="0" quotePrefix="1" applyFont="1" applyFill="1" applyBorder="1" applyAlignment="1">
      <alignment horizontal="center" vertical="center" wrapText="1"/>
    </xf>
    <xf numFmtId="0" fontId="9" fillId="13" borderId="28" xfId="0" quotePrefix="1" applyFont="1" applyFill="1" applyBorder="1" applyAlignment="1">
      <alignment horizontal="center" vertical="center" wrapText="1"/>
    </xf>
    <xf numFmtId="0" fontId="9" fillId="11" borderId="28" xfId="0" quotePrefix="1" applyFont="1" applyFill="1" applyBorder="1" applyAlignment="1">
      <alignment horizontal="center" vertical="center" wrapText="1"/>
    </xf>
    <xf numFmtId="0" fontId="9" fillId="12" borderId="28" xfId="0" applyFont="1" applyFill="1" applyBorder="1" applyAlignment="1">
      <alignment horizontal="center" vertical="center" wrapText="1"/>
    </xf>
    <xf numFmtId="0" fontId="12" fillId="10" borderId="26" xfId="3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 applyProtection="1">
      <alignment horizontal="center" vertical="center"/>
    </xf>
    <xf numFmtId="0" fontId="12" fillId="10" borderId="26" xfId="3" applyFont="1" applyFill="1" applyBorder="1" applyAlignment="1">
      <alignment horizontal="left" vertical="center"/>
    </xf>
    <xf numFmtId="44" fontId="8" fillId="7" borderId="14" xfId="1" applyFont="1" applyFill="1" applyBorder="1" applyAlignment="1" applyProtection="1">
      <alignment horizontal="right" vertical="center"/>
    </xf>
    <xf numFmtId="164" fontId="12" fillId="10" borderId="26" xfId="3" applyNumberFormat="1" applyFont="1" applyFill="1" applyBorder="1" applyAlignment="1">
      <alignment horizontal="center" vertical="center"/>
    </xf>
    <xf numFmtId="44" fontId="8" fillId="7" borderId="3" xfId="1" applyFont="1" applyFill="1" applyBorder="1" applyAlignment="1" applyProtection="1">
      <alignment vertical="center"/>
      <protection locked="0"/>
    </xf>
    <xf numFmtId="44" fontId="8" fillId="7" borderId="14" xfId="1" applyFont="1" applyFill="1" applyBorder="1" applyAlignment="1" applyProtection="1">
      <alignment vertical="center"/>
    </xf>
    <xf numFmtId="44" fontId="8" fillId="7" borderId="14" xfId="0" applyNumberFormat="1" applyFont="1" applyFill="1" applyBorder="1" applyAlignment="1" applyProtection="1">
      <alignment vertical="center"/>
    </xf>
    <xf numFmtId="44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49" fontId="14" fillId="0" borderId="0" xfId="0" applyNumberFormat="1" applyFont="1" applyAlignment="1">
      <alignment vertical="center"/>
    </xf>
    <xf numFmtId="49" fontId="8" fillId="2" borderId="14" xfId="0" applyNumberFormat="1" applyFont="1" applyFill="1" applyBorder="1" applyAlignment="1" applyProtection="1">
      <alignment horizontal="center" vertical="center"/>
    </xf>
    <xf numFmtId="44" fontId="8" fillId="0" borderId="0" xfId="0" applyNumberFormat="1" applyFont="1"/>
    <xf numFmtId="0" fontId="12" fillId="10" borderId="26" xfId="3" applyFont="1" applyFill="1" applyBorder="1" applyAlignment="1">
      <alignment horizontal="left" vertical="center" wrapText="1"/>
    </xf>
    <xf numFmtId="0" fontId="12" fillId="10" borderId="14" xfId="3" applyFont="1" applyFill="1" applyBorder="1" applyAlignment="1">
      <alignment horizontal="center" vertical="center"/>
    </xf>
    <xf numFmtId="0" fontId="12" fillId="10" borderId="14" xfId="3" applyFont="1" applyFill="1" applyBorder="1" applyAlignment="1">
      <alignment horizontal="left" vertical="center"/>
    </xf>
    <xf numFmtId="0" fontId="8" fillId="4" borderId="0" xfId="0" applyFont="1" applyFill="1" applyBorder="1" applyAlignment="1"/>
    <xf numFmtId="44" fontId="11" fillId="9" borderId="1" xfId="0" applyNumberFormat="1" applyFont="1" applyFill="1" applyBorder="1" applyAlignment="1" applyProtection="1">
      <alignment vertical="center"/>
    </xf>
    <xf numFmtId="0" fontId="8" fillId="0" borderId="0" xfId="0" applyFont="1" applyAlignment="1">
      <alignment horizontal="right"/>
    </xf>
    <xf numFmtId="44" fontId="15" fillId="2" borderId="14" xfId="1" applyFont="1" applyFill="1" applyBorder="1" applyAlignment="1"/>
    <xf numFmtId="0" fontId="8" fillId="0" borderId="0" xfId="0" applyFont="1" applyProtection="1"/>
    <xf numFmtId="0" fontId="8" fillId="6" borderId="0" xfId="0" applyFont="1" applyFill="1"/>
    <xf numFmtId="0" fontId="11" fillId="6" borderId="14" xfId="0" applyFont="1" applyFill="1" applyBorder="1" applyAlignment="1">
      <alignment horizontal="center"/>
    </xf>
    <xf numFmtId="44" fontId="8" fillId="6" borderId="14" xfId="1" applyFont="1" applyFill="1" applyBorder="1" applyAlignment="1" applyProtection="1">
      <alignment horizontal="right"/>
    </xf>
    <xf numFmtId="0" fontId="8" fillId="6" borderId="0" xfId="0" applyFont="1" applyFill="1" applyBorder="1"/>
    <xf numFmtId="0" fontId="8" fillId="6" borderId="0" xfId="0" applyFont="1" applyFill="1" applyAlignment="1" applyProtection="1">
      <alignment horizontal="right"/>
    </xf>
    <xf numFmtId="0" fontId="16" fillId="6" borderId="14" xfId="0" applyFont="1" applyFill="1" applyBorder="1" applyAlignment="1">
      <alignment horizontal="center"/>
    </xf>
    <xf numFmtId="44" fontId="8" fillId="6" borderId="14" xfId="0" applyNumberFormat="1" applyFont="1" applyFill="1" applyBorder="1" applyProtection="1"/>
    <xf numFmtId="164" fontId="12" fillId="10" borderId="14" xfId="3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17" fillId="7" borderId="5" xfId="0" applyFont="1" applyFill="1" applyBorder="1" applyAlignment="1">
      <alignment vertical="center" wrapText="1"/>
    </xf>
    <xf numFmtId="0" fontId="17" fillId="7" borderId="7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7" borderId="9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horizontal="right" wrapText="1"/>
    </xf>
    <xf numFmtId="0" fontId="9" fillId="3" borderId="27" xfId="0" applyFont="1" applyFill="1" applyBorder="1" applyAlignment="1">
      <alignment horizontal="right" wrapText="1"/>
    </xf>
    <xf numFmtId="0" fontId="9" fillId="3" borderId="16" xfId="0" applyFont="1" applyFill="1" applyBorder="1" applyAlignment="1">
      <alignment horizontal="right" wrapText="1"/>
    </xf>
    <xf numFmtId="0" fontId="9" fillId="3" borderId="15" xfId="0" applyFont="1" applyFill="1" applyBorder="1" applyAlignment="1">
      <alignment horizontal="right"/>
    </xf>
    <xf numFmtId="0" fontId="9" fillId="3" borderId="27" xfId="0" applyFont="1" applyFill="1" applyBorder="1" applyAlignment="1">
      <alignment horizontal="right"/>
    </xf>
    <xf numFmtId="0" fontId="9" fillId="3" borderId="16" xfId="0" applyFont="1" applyFill="1" applyBorder="1" applyAlignment="1">
      <alignment horizontal="right"/>
    </xf>
    <xf numFmtId="0" fontId="13" fillId="3" borderId="15" xfId="0" applyFont="1" applyFill="1" applyBorder="1" applyAlignment="1">
      <alignment horizontal="right"/>
    </xf>
    <xf numFmtId="0" fontId="13" fillId="3" borderId="27" xfId="0" applyFont="1" applyFill="1" applyBorder="1" applyAlignment="1">
      <alignment horizontal="right"/>
    </xf>
    <xf numFmtId="0" fontId="13" fillId="3" borderId="16" xfId="0" applyFont="1" applyFill="1" applyBorder="1" applyAlignment="1">
      <alignment horizontal="right"/>
    </xf>
    <xf numFmtId="0" fontId="13" fillId="3" borderId="15" xfId="0" applyFont="1" applyFill="1" applyBorder="1" applyAlignment="1">
      <alignment horizontal="right" vertical="center"/>
    </xf>
    <xf numFmtId="0" fontId="13" fillId="3" borderId="27" xfId="0" applyFont="1" applyFill="1" applyBorder="1" applyAlignment="1">
      <alignment horizontal="right" vertical="center"/>
    </xf>
    <xf numFmtId="0" fontId="13" fillId="3" borderId="16" xfId="0" applyFont="1" applyFill="1" applyBorder="1" applyAlignment="1">
      <alignment horizontal="right" vertical="center"/>
    </xf>
    <xf numFmtId="0" fontId="9" fillId="3" borderId="15" xfId="0" applyFont="1" applyFill="1" applyBorder="1" applyAlignment="1">
      <alignment horizontal="right" vertical="center"/>
    </xf>
    <xf numFmtId="0" fontId="9" fillId="3" borderId="27" xfId="0" applyFont="1" applyFill="1" applyBorder="1" applyAlignment="1">
      <alignment horizontal="right" vertical="center"/>
    </xf>
    <xf numFmtId="0" fontId="9" fillId="3" borderId="16" xfId="0" applyFont="1" applyFill="1" applyBorder="1" applyAlignment="1">
      <alignment horizontal="right" vertical="center"/>
    </xf>
    <xf numFmtId="0" fontId="11" fillId="6" borderId="14" xfId="0" applyFont="1" applyFill="1" applyBorder="1" applyAlignment="1">
      <alignment horizontal="center"/>
    </xf>
    <xf numFmtId="0" fontId="16" fillId="6" borderId="14" xfId="0" applyFont="1" applyFill="1" applyBorder="1" applyAlignment="1">
      <alignment horizontal="center"/>
    </xf>
    <xf numFmtId="0" fontId="12" fillId="10" borderId="0" xfId="3" applyFont="1" applyFill="1" applyBorder="1" applyAlignment="1">
      <alignment horizontal="left" vertical="center" wrapText="1"/>
    </xf>
    <xf numFmtId="0" fontId="12" fillId="10" borderId="0" xfId="3" applyFont="1" applyFill="1" applyBorder="1" applyAlignment="1">
      <alignment horizontal="left" vertical="center"/>
    </xf>
    <xf numFmtId="0" fontId="9" fillId="12" borderId="28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9" fillId="3" borderId="21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11" borderId="28" xfId="0" applyFont="1" applyFill="1" applyBorder="1" applyAlignment="1">
      <alignment horizontal="center" vertical="center" wrapText="1"/>
    </xf>
    <xf numFmtId="10" fontId="11" fillId="7" borderId="14" xfId="2" applyNumberFormat="1" applyFont="1" applyFill="1" applyBorder="1" applyAlignment="1" applyProtection="1">
      <alignment horizontal="center" vertical="center"/>
    </xf>
    <xf numFmtId="1" fontId="11" fillId="7" borderId="14" xfId="2" applyNumberFormat="1" applyFont="1" applyFill="1" applyBorder="1" applyAlignment="1">
      <alignment horizontal="center" vertical="center"/>
    </xf>
    <xf numFmtId="0" fontId="11" fillId="7" borderId="15" xfId="0" applyFont="1" applyFill="1" applyBorder="1" applyAlignment="1" applyProtection="1">
      <alignment horizontal="center" vertical="center"/>
      <protection locked="0"/>
    </xf>
    <xf numFmtId="0" fontId="11" fillId="7" borderId="16" xfId="0" applyFont="1" applyFill="1" applyBorder="1" applyAlignment="1" applyProtection="1">
      <alignment horizontal="center" vertical="center"/>
      <protection locked="0"/>
    </xf>
    <xf numFmtId="0" fontId="9" fillId="3" borderId="17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0" fontId="17" fillId="0" borderId="30" xfId="0" applyFont="1" applyBorder="1" applyAlignment="1">
      <alignment horizontal="center" vertical="center" wrapText="1"/>
    </xf>
    <xf numFmtId="0" fontId="18" fillId="7" borderId="29" xfId="0" applyFont="1" applyFill="1" applyBorder="1" applyAlignment="1">
      <alignment horizontal="center" vertical="center" wrapText="1"/>
    </xf>
    <xf numFmtId="0" fontId="18" fillId="7" borderId="30" xfId="0" applyFont="1" applyFill="1" applyBorder="1" applyAlignment="1">
      <alignment horizontal="center" vertical="center" wrapText="1"/>
    </xf>
    <xf numFmtId="0" fontId="18" fillId="7" borderId="31" xfId="0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7" fillId="4" borderId="30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vertical="center" wrapText="1"/>
    </xf>
    <xf numFmtId="0" fontId="17" fillId="4" borderId="0" xfId="0" applyFont="1" applyFill="1" applyAlignment="1">
      <alignment horizontal="center" vertical="center" wrapText="1"/>
    </xf>
  </cellXfs>
  <cellStyles count="4">
    <cellStyle name="Moeda" xfId="1" builtinId="4"/>
    <cellStyle name="Normal" xfId="0" builtinId="0"/>
    <cellStyle name="Normal 2" xfId="3" xr:uid="{00000000-0005-0000-0000-000002000000}"/>
    <cellStyle name="Percentagem" xfId="2" builtinId="5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  <sheetName val="Referências"/>
      <sheetName val="legen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opLeftCell="A22" workbookViewId="0">
      <selection activeCell="B57" sqref="B57"/>
    </sheetView>
  </sheetViews>
  <sheetFormatPr defaultRowHeight="15" x14ac:dyDescent="0.25"/>
  <cols>
    <col min="1" max="1" width="23.5703125" bestFit="1" customWidth="1"/>
    <col min="2" max="2" width="54.140625" bestFit="1" customWidth="1"/>
    <col min="4" max="4" width="29.140625" bestFit="1" customWidth="1"/>
    <col min="5" max="5" width="43.5703125" bestFit="1" customWidth="1"/>
  </cols>
  <sheetData>
    <row r="1" spans="1:5" x14ac:dyDescent="0.25">
      <c r="A1" s="1" t="s">
        <v>62</v>
      </c>
      <c r="B1" s="1" t="s">
        <v>63</v>
      </c>
      <c r="D1" s="1" t="s">
        <v>120</v>
      </c>
      <c r="E1" s="1" t="s">
        <v>121</v>
      </c>
    </row>
    <row r="2" spans="1:5" x14ac:dyDescent="0.25">
      <c r="A2" s="5" t="s">
        <v>61</v>
      </c>
      <c r="B2" s="4" t="s">
        <v>3</v>
      </c>
      <c r="D2" s="4" t="s">
        <v>65</v>
      </c>
      <c r="E2" s="4" t="s">
        <v>64</v>
      </c>
    </row>
    <row r="3" spans="1:5" x14ac:dyDescent="0.25">
      <c r="A3" s="5" t="s">
        <v>60</v>
      </c>
      <c r="B3" s="4" t="s">
        <v>7</v>
      </c>
      <c r="D3" s="4" t="s">
        <v>65</v>
      </c>
      <c r="E3" s="4" t="s">
        <v>66</v>
      </c>
    </row>
    <row r="4" spans="1:5" x14ac:dyDescent="0.25">
      <c r="A4" s="5" t="s">
        <v>55</v>
      </c>
      <c r="B4" s="4" t="s">
        <v>4</v>
      </c>
      <c r="D4" s="4" t="s">
        <v>65</v>
      </c>
      <c r="E4" s="4" t="s">
        <v>67</v>
      </c>
    </row>
    <row r="5" spans="1:5" x14ac:dyDescent="0.25">
      <c r="A5" s="5" t="s">
        <v>60</v>
      </c>
      <c r="B5" s="4" t="s">
        <v>10</v>
      </c>
      <c r="D5" s="4" t="s">
        <v>65</v>
      </c>
      <c r="E5" s="4" t="s">
        <v>68</v>
      </c>
    </row>
    <row r="6" spans="1:5" x14ac:dyDescent="0.25">
      <c r="A6" s="5" t="s">
        <v>57</v>
      </c>
      <c r="B6" s="4" t="s">
        <v>5</v>
      </c>
      <c r="D6" s="4" t="s">
        <v>65</v>
      </c>
      <c r="E6" s="4" t="s">
        <v>69</v>
      </c>
    </row>
    <row r="7" spans="1:5" x14ac:dyDescent="0.25">
      <c r="A7" s="5" t="s">
        <v>59</v>
      </c>
      <c r="B7" s="4" t="s">
        <v>9</v>
      </c>
      <c r="D7" s="4" t="s">
        <v>65</v>
      </c>
      <c r="E7" s="4" t="s">
        <v>70</v>
      </c>
    </row>
    <row r="8" spans="1:5" x14ac:dyDescent="0.25">
      <c r="A8" s="5" t="s">
        <v>58</v>
      </c>
      <c r="B8" s="4" t="s">
        <v>6</v>
      </c>
      <c r="D8" s="4" t="s">
        <v>65</v>
      </c>
      <c r="E8" s="4" t="s">
        <v>71</v>
      </c>
    </row>
    <row r="9" spans="1:5" x14ac:dyDescent="0.25">
      <c r="A9" s="5" t="s">
        <v>61</v>
      </c>
      <c r="B9" s="4" t="s">
        <v>11</v>
      </c>
      <c r="D9" s="4" t="s">
        <v>65</v>
      </c>
      <c r="E9" s="4" t="s">
        <v>73</v>
      </c>
    </row>
    <row r="10" spans="1:5" x14ac:dyDescent="0.25">
      <c r="A10" s="5" t="s">
        <v>32</v>
      </c>
      <c r="B10" s="4" t="s">
        <v>35</v>
      </c>
      <c r="D10" s="4" t="s">
        <v>65</v>
      </c>
      <c r="E10" s="4" t="s">
        <v>72</v>
      </c>
    </row>
    <row r="11" spans="1:5" x14ac:dyDescent="0.25">
      <c r="A11" s="5" t="s">
        <v>60</v>
      </c>
      <c r="B11" s="4" t="s">
        <v>14</v>
      </c>
      <c r="D11" s="4" t="s">
        <v>65</v>
      </c>
      <c r="E11" s="4" t="s">
        <v>74</v>
      </c>
    </row>
    <row r="12" spans="1:5" x14ac:dyDescent="0.25">
      <c r="A12" s="5" t="s">
        <v>59</v>
      </c>
      <c r="B12" s="4" t="s">
        <v>18</v>
      </c>
      <c r="D12" s="4" t="s">
        <v>75</v>
      </c>
      <c r="E12" s="4" t="s">
        <v>76</v>
      </c>
    </row>
    <row r="13" spans="1:5" x14ac:dyDescent="0.25">
      <c r="A13" s="5" t="s">
        <v>58</v>
      </c>
      <c r="B13" s="4" t="s">
        <v>8</v>
      </c>
      <c r="D13" s="4" t="s">
        <v>75</v>
      </c>
      <c r="E13" s="4" t="s">
        <v>77</v>
      </c>
    </row>
    <row r="14" spans="1:5" x14ac:dyDescent="0.25">
      <c r="A14" s="5" t="s">
        <v>59</v>
      </c>
      <c r="B14" s="4" t="s">
        <v>24</v>
      </c>
      <c r="D14" s="4" t="s">
        <v>75</v>
      </c>
      <c r="E14" s="4" t="s">
        <v>78</v>
      </c>
    </row>
    <row r="15" spans="1:5" x14ac:dyDescent="0.25">
      <c r="A15" s="5" t="s">
        <v>32</v>
      </c>
      <c r="B15" s="4" t="s">
        <v>38</v>
      </c>
      <c r="D15" s="4" t="s">
        <v>75</v>
      </c>
      <c r="E15" s="4" t="s">
        <v>79</v>
      </c>
    </row>
    <row r="16" spans="1:5" x14ac:dyDescent="0.25">
      <c r="A16" s="5" t="s">
        <v>60</v>
      </c>
      <c r="B16" s="4" t="s">
        <v>19</v>
      </c>
      <c r="D16" s="4" t="s">
        <v>86</v>
      </c>
      <c r="E16" s="4" t="s">
        <v>80</v>
      </c>
    </row>
    <row r="17" spans="1:5" x14ac:dyDescent="0.25">
      <c r="A17" s="5" t="s">
        <v>60</v>
      </c>
      <c r="B17" s="4" t="s">
        <v>25</v>
      </c>
      <c r="D17" s="4" t="s">
        <v>86</v>
      </c>
      <c r="E17" s="4" t="s">
        <v>81</v>
      </c>
    </row>
    <row r="18" spans="1:5" x14ac:dyDescent="0.25">
      <c r="A18" s="5" t="s">
        <v>61</v>
      </c>
      <c r="B18" s="4" t="s">
        <v>15</v>
      </c>
      <c r="D18" s="4" t="s">
        <v>86</v>
      </c>
      <c r="E18" s="4" t="s">
        <v>82</v>
      </c>
    </row>
    <row r="19" spans="1:5" x14ac:dyDescent="0.25">
      <c r="A19" s="5" t="s">
        <v>55</v>
      </c>
      <c r="B19" s="4" t="s">
        <v>12</v>
      </c>
      <c r="D19" s="4" t="s">
        <v>83</v>
      </c>
      <c r="E19" s="4" t="s">
        <v>84</v>
      </c>
    </row>
    <row r="20" spans="1:5" x14ac:dyDescent="0.25">
      <c r="A20" s="5" t="s">
        <v>60</v>
      </c>
      <c r="B20" s="4" t="s">
        <v>30</v>
      </c>
      <c r="D20" s="4" t="s">
        <v>83</v>
      </c>
      <c r="E20" s="4" t="s">
        <v>85</v>
      </c>
    </row>
    <row r="21" spans="1:5" x14ac:dyDescent="0.25">
      <c r="A21" s="5" t="s">
        <v>61</v>
      </c>
      <c r="B21" s="4" t="s">
        <v>20</v>
      </c>
      <c r="D21" s="4" t="s">
        <v>87</v>
      </c>
      <c r="E21" s="4" t="s">
        <v>88</v>
      </c>
    </row>
    <row r="22" spans="1:5" x14ac:dyDescent="0.25">
      <c r="A22" s="5" t="s">
        <v>61</v>
      </c>
      <c r="B22" s="4" t="s">
        <v>26</v>
      </c>
      <c r="D22" s="4" t="s">
        <v>89</v>
      </c>
      <c r="E22" s="4" t="s">
        <v>90</v>
      </c>
    </row>
    <row r="23" spans="1:5" x14ac:dyDescent="0.25">
      <c r="A23" s="5" t="s">
        <v>61</v>
      </c>
      <c r="B23" s="4" t="s">
        <v>31</v>
      </c>
      <c r="D23" s="4" t="s">
        <v>91</v>
      </c>
      <c r="E23" s="4" t="s">
        <v>92</v>
      </c>
    </row>
    <row r="24" spans="1:5" x14ac:dyDescent="0.25">
      <c r="A24" s="5" t="s">
        <v>60</v>
      </c>
      <c r="B24" s="4" t="s">
        <v>33</v>
      </c>
      <c r="D24" s="4" t="s">
        <v>91</v>
      </c>
      <c r="E24" s="4" t="s">
        <v>93</v>
      </c>
    </row>
    <row r="25" spans="1:5" x14ac:dyDescent="0.25">
      <c r="A25" s="5" t="s">
        <v>55</v>
      </c>
      <c r="B25" s="4" t="s">
        <v>16</v>
      </c>
      <c r="D25" s="4" t="s">
        <v>91</v>
      </c>
      <c r="E25" s="4" t="s">
        <v>94</v>
      </c>
    </row>
    <row r="26" spans="1:5" x14ac:dyDescent="0.25">
      <c r="A26" s="5" t="s">
        <v>32</v>
      </c>
      <c r="B26" s="4" t="s">
        <v>43</v>
      </c>
      <c r="D26" s="4" t="s">
        <v>91</v>
      </c>
      <c r="E26" s="4" t="s">
        <v>95</v>
      </c>
    </row>
    <row r="27" spans="1:5" x14ac:dyDescent="0.25">
      <c r="A27" s="5" t="s">
        <v>58</v>
      </c>
      <c r="B27" s="4" t="s">
        <v>13</v>
      </c>
      <c r="D27" s="4" t="s">
        <v>91</v>
      </c>
      <c r="E27" s="4" t="s">
        <v>96</v>
      </c>
    </row>
    <row r="28" spans="1:5" x14ac:dyDescent="0.25">
      <c r="A28" s="5" t="s">
        <v>60</v>
      </c>
      <c r="B28" s="4" t="s">
        <v>36</v>
      </c>
      <c r="D28" s="4" t="s">
        <v>91</v>
      </c>
      <c r="E28" s="4" t="s">
        <v>97</v>
      </c>
    </row>
    <row r="29" spans="1:5" x14ac:dyDescent="0.25">
      <c r="A29" s="5" t="s">
        <v>55</v>
      </c>
      <c r="B29" s="4" t="s">
        <v>21</v>
      </c>
      <c r="D29" s="4" t="s">
        <v>91</v>
      </c>
      <c r="E29" s="4" t="s">
        <v>98</v>
      </c>
    </row>
    <row r="30" spans="1:5" x14ac:dyDescent="0.25">
      <c r="A30" s="5" t="s">
        <v>60</v>
      </c>
      <c r="B30" s="4" t="s">
        <v>39</v>
      </c>
      <c r="D30" s="4" t="s">
        <v>91</v>
      </c>
      <c r="E30" s="4" t="s">
        <v>99</v>
      </c>
    </row>
    <row r="31" spans="1:5" x14ac:dyDescent="0.25">
      <c r="A31" s="5" t="s">
        <v>60</v>
      </c>
      <c r="B31" s="4" t="s">
        <v>42</v>
      </c>
      <c r="D31" s="4" t="s">
        <v>91</v>
      </c>
      <c r="E31" s="4" t="s">
        <v>101</v>
      </c>
    </row>
    <row r="32" spans="1:5" x14ac:dyDescent="0.25">
      <c r="A32" s="5" t="s">
        <v>55</v>
      </c>
      <c r="B32" s="4" t="s">
        <v>27</v>
      </c>
      <c r="D32" s="4" t="s">
        <v>91</v>
      </c>
      <c r="E32" s="4" t="s">
        <v>100</v>
      </c>
    </row>
    <row r="33" spans="1:5" x14ac:dyDescent="0.25">
      <c r="A33" s="5" t="s">
        <v>59</v>
      </c>
      <c r="B33" s="4" t="s">
        <v>44</v>
      </c>
      <c r="D33" s="4" t="s">
        <v>91</v>
      </c>
      <c r="E33" s="4" t="s">
        <v>102</v>
      </c>
    </row>
    <row r="34" spans="1:5" x14ac:dyDescent="0.25">
      <c r="A34" s="5" t="s">
        <v>58</v>
      </c>
      <c r="B34" s="4" t="s">
        <v>17</v>
      </c>
      <c r="D34" s="4" t="s">
        <v>91</v>
      </c>
      <c r="E34" s="4" t="s">
        <v>103</v>
      </c>
    </row>
    <row r="35" spans="1:5" x14ac:dyDescent="0.25">
      <c r="A35" s="5" t="s">
        <v>60</v>
      </c>
      <c r="B35" s="4" t="s">
        <v>45</v>
      </c>
      <c r="D35" s="4" t="s">
        <v>91</v>
      </c>
      <c r="E35" s="4" t="s">
        <v>104</v>
      </c>
    </row>
    <row r="36" spans="1:5" x14ac:dyDescent="0.25">
      <c r="A36" s="5" t="s">
        <v>60</v>
      </c>
      <c r="B36" s="4" t="s">
        <v>46</v>
      </c>
      <c r="D36" s="4" t="s">
        <v>91</v>
      </c>
      <c r="E36" s="4" t="s">
        <v>105</v>
      </c>
    </row>
    <row r="37" spans="1:5" x14ac:dyDescent="0.25">
      <c r="A37" s="5" t="s">
        <v>60</v>
      </c>
      <c r="B37" s="4" t="s">
        <v>48</v>
      </c>
      <c r="D37" s="4" t="s">
        <v>91</v>
      </c>
      <c r="E37" s="4" t="s">
        <v>106</v>
      </c>
    </row>
    <row r="38" spans="1:5" x14ac:dyDescent="0.25">
      <c r="A38" s="5" t="s">
        <v>60</v>
      </c>
      <c r="B38" s="4" t="s">
        <v>49</v>
      </c>
      <c r="D38" s="4" t="s">
        <v>91</v>
      </c>
      <c r="E38" s="4" t="s">
        <v>107</v>
      </c>
    </row>
    <row r="39" spans="1:5" x14ac:dyDescent="0.25">
      <c r="A39" s="5" t="s">
        <v>60</v>
      </c>
      <c r="B39" s="4" t="s">
        <v>50</v>
      </c>
      <c r="D39" s="4" t="s">
        <v>91</v>
      </c>
      <c r="E39" s="4" t="s">
        <v>108</v>
      </c>
    </row>
    <row r="40" spans="1:5" x14ac:dyDescent="0.25">
      <c r="A40" s="5" t="s">
        <v>60</v>
      </c>
      <c r="B40" s="4" t="s">
        <v>51</v>
      </c>
      <c r="D40" s="4" t="s">
        <v>91</v>
      </c>
      <c r="E40" s="4" t="s">
        <v>109</v>
      </c>
    </row>
    <row r="41" spans="1:5" x14ac:dyDescent="0.25">
      <c r="A41" s="5" t="s">
        <v>56</v>
      </c>
      <c r="B41" s="4" t="s">
        <v>22</v>
      </c>
      <c r="D41" s="4" t="s">
        <v>110</v>
      </c>
      <c r="E41" s="4" t="s">
        <v>111</v>
      </c>
    </row>
    <row r="42" spans="1:5" x14ac:dyDescent="0.25">
      <c r="A42" s="5" t="s">
        <v>60</v>
      </c>
      <c r="B42" s="4" t="s">
        <v>52</v>
      </c>
      <c r="D42" s="4" t="s">
        <v>110</v>
      </c>
      <c r="E42" s="4" t="s">
        <v>112</v>
      </c>
    </row>
    <row r="43" spans="1:5" x14ac:dyDescent="0.25">
      <c r="A43" s="5" t="s">
        <v>58</v>
      </c>
      <c r="B43" s="4" t="s">
        <v>23</v>
      </c>
      <c r="D43" s="4" t="s">
        <v>113</v>
      </c>
      <c r="E43" s="4" t="s">
        <v>114</v>
      </c>
    </row>
    <row r="44" spans="1:5" x14ac:dyDescent="0.25">
      <c r="A44" s="5" t="s">
        <v>32</v>
      </c>
      <c r="B44" s="4" t="s">
        <v>47</v>
      </c>
      <c r="D44" s="4" t="s">
        <v>113</v>
      </c>
      <c r="E44" s="4" t="s">
        <v>115</v>
      </c>
    </row>
    <row r="45" spans="1:5" x14ac:dyDescent="0.25">
      <c r="A45" s="5" t="s">
        <v>61</v>
      </c>
      <c r="B45" s="4" t="s">
        <v>34</v>
      </c>
      <c r="D45" s="4" t="s">
        <v>113</v>
      </c>
      <c r="E45" s="4" t="s">
        <v>116</v>
      </c>
    </row>
    <row r="46" spans="1:5" x14ac:dyDescent="0.25">
      <c r="A46" s="5" t="s">
        <v>55</v>
      </c>
      <c r="B46" s="4" t="s">
        <v>41</v>
      </c>
      <c r="D46" s="4" t="s">
        <v>113</v>
      </c>
      <c r="E46" s="4" t="s">
        <v>117</v>
      </c>
    </row>
    <row r="47" spans="1:5" x14ac:dyDescent="0.25">
      <c r="A47" s="5" t="s">
        <v>60</v>
      </c>
      <c r="B47" s="4" t="s">
        <v>53</v>
      </c>
      <c r="D47" s="4" t="s">
        <v>118</v>
      </c>
      <c r="E47" s="4" t="s">
        <v>119</v>
      </c>
    </row>
    <row r="48" spans="1:5" x14ac:dyDescent="0.25">
      <c r="A48" s="5" t="s">
        <v>58</v>
      </c>
      <c r="B48" s="4" t="s">
        <v>29</v>
      </c>
    </row>
    <row r="49" spans="1:2" x14ac:dyDescent="0.25">
      <c r="A49" s="5" t="s">
        <v>60</v>
      </c>
      <c r="B49" s="4" t="s">
        <v>54</v>
      </c>
    </row>
    <row r="50" spans="1:2" x14ac:dyDescent="0.25">
      <c r="A50" s="5" t="s">
        <v>56</v>
      </c>
      <c r="B50" s="4" t="s">
        <v>28</v>
      </c>
    </row>
    <row r="51" spans="1:2" x14ac:dyDescent="0.25">
      <c r="A51" s="5" t="s">
        <v>61</v>
      </c>
      <c r="B51" s="4" t="s">
        <v>37</v>
      </c>
    </row>
    <row r="52" spans="1:2" x14ac:dyDescent="0.25">
      <c r="A52" s="5" t="s">
        <v>61</v>
      </c>
      <c r="B52" s="4" t="s">
        <v>40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7"/>
  <sheetViews>
    <sheetView showGridLines="0" tabSelected="1" view="pageLayout" topLeftCell="B1" zoomScale="70" zoomScaleNormal="70" zoomScalePageLayoutView="70" workbookViewId="0">
      <selection activeCell="C36" sqref="C36"/>
    </sheetView>
  </sheetViews>
  <sheetFormatPr defaultColWidth="8.7109375" defaultRowHeight="12" x14ac:dyDescent="0.2"/>
  <cols>
    <col min="1" max="1" width="8.5703125" style="25" bestFit="1" customWidth="1"/>
    <col min="2" max="2" width="4.85546875" style="25" bestFit="1" customWidth="1"/>
    <col min="3" max="3" width="82" style="25" customWidth="1"/>
    <col min="4" max="4" width="3" style="30" customWidth="1"/>
    <col min="5" max="5" width="10" style="30" bestFit="1" customWidth="1"/>
    <col min="6" max="6" width="13.140625" style="25" bestFit="1" customWidth="1"/>
    <col min="7" max="7" width="12.42578125" style="25" customWidth="1"/>
    <col min="8" max="8" width="9.140625" style="31" bestFit="1" customWidth="1"/>
    <col min="9" max="9" width="14.42578125" style="31" bestFit="1" customWidth="1"/>
    <col min="10" max="10" width="18.28515625" style="31" bestFit="1" customWidth="1"/>
    <col min="11" max="11" width="5.5703125" style="25" bestFit="1" customWidth="1"/>
    <col min="12" max="12" width="17.5703125" style="25" bestFit="1" customWidth="1"/>
    <col min="13" max="13" width="11.5703125" style="25" bestFit="1" customWidth="1"/>
    <col min="14" max="14" width="10.42578125" style="25" bestFit="1" customWidth="1"/>
    <col min="15" max="15" width="14.42578125" style="25" customWidth="1"/>
    <col min="16" max="16" width="13.140625" style="25" bestFit="1" customWidth="1"/>
    <col min="17" max="22" width="8.7109375" style="25"/>
    <col min="23" max="24" width="0" style="25" hidden="1" customWidth="1"/>
    <col min="25" max="25" width="4.42578125" style="25" bestFit="1" customWidth="1"/>
    <col min="26" max="33" width="8.7109375" style="25"/>
    <col min="34" max="34" width="4" style="25" bestFit="1" customWidth="1"/>
    <col min="35" max="36" width="9.140625" style="25" customWidth="1"/>
    <col min="37" max="16384" width="8.7109375" style="25"/>
  </cols>
  <sheetData>
    <row r="1" spans="2:34" x14ac:dyDescent="0.2">
      <c r="B1" s="99" t="s">
        <v>217</v>
      </c>
      <c r="C1" s="100"/>
      <c r="D1" s="26"/>
      <c r="E1" s="99"/>
      <c r="F1" s="100"/>
    </row>
    <row r="3" spans="2:34" x14ac:dyDescent="0.2">
      <c r="B3" s="99" t="s">
        <v>218</v>
      </c>
      <c r="C3" s="100"/>
      <c r="D3" s="26"/>
      <c r="E3" s="99"/>
      <c r="F3" s="100"/>
    </row>
    <row r="5" spans="2:34" x14ac:dyDescent="0.2">
      <c r="B5" s="99"/>
      <c r="C5" s="100"/>
      <c r="D5" s="26"/>
      <c r="E5" s="99"/>
      <c r="F5" s="100"/>
      <c r="H5" s="27" t="s">
        <v>215</v>
      </c>
      <c r="I5" s="28"/>
      <c r="J5" s="25"/>
    </row>
    <row r="6" spans="2:34" x14ac:dyDescent="0.2">
      <c r="B6" s="29"/>
      <c r="C6" s="29"/>
      <c r="J6" s="25"/>
    </row>
    <row r="7" spans="2:34" x14ac:dyDescent="0.2">
      <c r="B7" s="101" t="s">
        <v>2</v>
      </c>
      <c r="C7" s="102"/>
      <c r="D7" s="32"/>
      <c r="E7" s="99">
        <v>438.81</v>
      </c>
      <c r="F7" s="100"/>
      <c r="G7" s="28"/>
      <c r="H7" s="96" t="s">
        <v>227</v>
      </c>
      <c r="I7" s="97"/>
      <c r="J7" s="97"/>
      <c r="K7" s="97"/>
      <c r="L7" s="97"/>
    </row>
    <row r="8" spans="2:34" x14ac:dyDescent="0.2">
      <c r="B8" s="33"/>
      <c r="C8" s="33"/>
      <c r="D8" s="32"/>
      <c r="E8" s="34"/>
      <c r="F8" s="29"/>
      <c r="G8" s="31"/>
      <c r="H8" s="97"/>
      <c r="I8" s="97"/>
      <c r="J8" s="97"/>
      <c r="K8" s="97"/>
      <c r="L8" s="97"/>
    </row>
    <row r="9" spans="2:34" x14ac:dyDescent="0.2">
      <c r="B9" s="101" t="s">
        <v>196</v>
      </c>
      <c r="C9" s="102"/>
      <c r="D9" s="32"/>
      <c r="E9" s="108">
        <v>0.23749999999999999</v>
      </c>
      <c r="F9" s="108"/>
      <c r="G9" s="31"/>
      <c r="H9" s="97"/>
      <c r="I9" s="97"/>
      <c r="J9" s="97"/>
      <c r="K9" s="97"/>
      <c r="L9" s="97"/>
    </row>
    <row r="10" spans="2:34" x14ac:dyDescent="0.2">
      <c r="B10" s="35"/>
      <c r="C10" s="35"/>
      <c r="E10" s="33"/>
      <c r="F10" s="33"/>
      <c r="G10" s="31"/>
      <c r="J10" s="25"/>
    </row>
    <row r="11" spans="2:34" x14ac:dyDescent="0.2">
      <c r="B11" s="101" t="s">
        <v>147</v>
      </c>
      <c r="C11" s="102"/>
      <c r="D11" s="32"/>
      <c r="E11" s="109">
        <f>COUNT(E20:E29)</f>
        <v>0</v>
      </c>
      <c r="F11" s="109"/>
      <c r="G11" s="103"/>
      <c r="H11" s="103"/>
      <c r="I11" s="103"/>
      <c r="J11" s="103"/>
      <c r="K11" s="103"/>
      <c r="L11" s="103"/>
      <c r="AH11" s="25" t="s">
        <v>0</v>
      </c>
    </row>
    <row r="12" spans="2:34" x14ac:dyDescent="0.2">
      <c r="B12" s="35"/>
      <c r="C12" s="35"/>
      <c r="E12" s="29"/>
      <c r="F12" s="29"/>
      <c r="G12" s="31"/>
      <c r="J12" s="25"/>
      <c r="AH12" s="25" t="s">
        <v>1</v>
      </c>
    </row>
    <row r="13" spans="2:34" x14ac:dyDescent="0.2">
      <c r="B13" s="101" t="s">
        <v>148</v>
      </c>
      <c r="C13" s="102"/>
      <c r="D13" s="32"/>
      <c r="E13" s="110" t="s">
        <v>1</v>
      </c>
      <c r="F13" s="111"/>
      <c r="G13" s="31"/>
      <c r="J13" s="25"/>
    </row>
    <row r="14" spans="2:34" x14ac:dyDescent="0.2">
      <c r="B14" s="33"/>
      <c r="C14" s="33"/>
      <c r="D14" s="32"/>
      <c r="E14" s="29"/>
      <c r="F14" s="29"/>
      <c r="G14" s="31"/>
      <c r="J14" s="25"/>
    </row>
    <row r="15" spans="2:34" x14ac:dyDescent="0.2">
      <c r="B15" s="101" t="s">
        <v>202</v>
      </c>
      <c r="C15" s="102"/>
      <c r="D15" s="32"/>
      <c r="E15" s="120" t="s">
        <v>1</v>
      </c>
      <c r="F15" s="120"/>
      <c r="G15" s="31"/>
      <c r="J15" s="25"/>
    </row>
    <row r="16" spans="2:34" x14ac:dyDescent="0.2">
      <c r="B16" s="36"/>
      <c r="C16" s="36"/>
      <c r="D16" s="32"/>
      <c r="E16" s="32"/>
      <c r="F16" s="36"/>
      <c r="G16" s="36"/>
    </row>
    <row r="17" spans="1:25" ht="48.6" customHeight="1" x14ac:dyDescent="0.2">
      <c r="A17" s="112" t="s">
        <v>183</v>
      </c>
      <c r="B17" s="115" t="s">
        <v>216</v>
      </c>
      <c r="C17" s="116"/>
      <c r="E17" s="104" t="s">
        <v>205</v>
      </c>
      <c r="F17" s="105"/>
      <c r="G17" s="105"/>
      <c r="H17" s="105"/>
      <c r="I17" s="105"/>
      <c r="J17" s="105"/>
      <c r="K17" s="105"/>
      <c r="L17" s="106"/>
      <c r="M17" s="107" t="s">
        <v>206</v>
      </c>
      <c r="N17" s="98" t="s">
        <v>207</v>
      </c>
    </row>
    <row r="18" spans="1:25" ht="62.45" customHeight="1" x14ac:dyDescent="0.2">
      <c r="A18" s="113"/>
      <c r="B18" s="104"/>
      <c r="C18" s="117"/>
      <c r="E18" s="37" t="s">
        <v>181</v>
      </c>
      <c r="F18" s="38" t="s">
        <v>186</v>
      </c>
      <c r="G18" s="38" t="s">
        <v>200</v>
      </c>
      <c r="H18" s="38" t="s">
        <v>208</v>
      </c>
      <c r="I18" s="39" t="s">
        <v>209</v>
      </c>
      <c r="J18" s="39" t="s">
        <v>210</v>
      </c>
      <c r="K18" s="39" t="s">
        <v>211</v>
      </c>
      <c r="L18" s="37" t="s">
        <v>212</v>
      </c>
      <c r="M18" s="107"/>
      <c r="N18" s="98"/>
    </row>
    <row r="19" spans="1:25" x14ac:dyDescent="0.2">
      <c r="A19" s="114"/>
      <c r="B19" s="118"/>
      <c r="C19" s="119"/>
      <c r="E19" s="40" t="s">
        <v>188</v>
      </c>
      <c r="F19" s="41" t="s">
        <v>189</v>
      </c>
      <c r="G19" s="41" t="s">
        <v>190</v>
      </c>
      <c r="H19" s="41" t="s">
        <v>197</v>
      </c>
      <c r="I19" s="42" t="s">
        <v>191</v>
      </c>
      <c r="J19" s="42" t="s">
        <v>198</v>
      </c>
      <c r="K19" s="42" t="s">
        <v>199</v>
      </c>
      <c r="L19" s="40" t="s">
        <v>201</v>
      </c>
      <c r="M19" s="43" t="s">
        <v>213</v>
      </c>
      <c r="N19" s="44" t="s">
        <v>214</v>
      </c>
    </row>
    <row r="20" spans="1:25" ht="13.5" x14ac:dyDescent="0.2">
      <c r="A20" s="45"/>
      <c r="B20" s="46" t="e">
        <f>VLOOKUP(C20,Auxiliar!$A$22:$B$37,2,FALSE)</f>
        <v>#N/A</v>
      </c>
      <c r="C20" s="47"/>
      <c r="E20" s="45"/>
      <c r="F20" s="48">
        <f>ROUND($E$7*2*E20,2)</f>
        <v>0</v>
      </c>
      <c r="G20" s="48" t="e">
        <f t="shared" ref="G20:G29" si="0">IF(OR($E$13="SIM",Y20="d",$E$15="SIM"),ROUND($E$7*0.5*E20,2),0)</f>
        <v>#N/A</v>
      </c>
      <c r="H20" s="48" t="e">
        <f t="shared" ref="H20:H29" si="1">ROUND((F20+G20)*$E$9,2)</f>
        <v>#N/A</v>
      </c>
      <c r="I20" s="49"/>
      <c r="J20" s="50">
        <f>I20*E20</f>
        <v>0</v>
      </c>
      <c r="K20" s="51">
        <f t="shared" ref="K20:K29" si="2">ROUND(J20*$E$9,2)</f>
        <v>0</v>
      </c>
      <c r="L20" s="48" t="e">
        <f t="shared" ref="L20:L26" si="3">IF(F20+G20+H20&lt;J20+K20,F20+G20+H20,J20+K20)</f>
        <v>#N/A</v>
      </c>
      <c r="M20" s="48" t="e">
        <f t="shared" ref="M20:M26" si="4">ROUND(L20*0.4,2)</f>
        <v>#N/A</v>
      </c>
      <c r="N20" s="52" t="e">
        <f t="shared" ref="N20:N26" si="5">L20+M20</f>
        <v>#N/A</v>
      </c>
      <c r="O20" s="53"/>
      <c r="P20" s="54"/>
      <c r="Q20" s="55"/>
      <c r="Y20" s="25" t="e">
        <f t="shared" ref="Y20:Y30" si="6">LEFT(B20,1)</f>
        <v>#N/A</v>
      </c>
    </row>
    <row r="21" spans="1:25" x14ac:dyDescent="0.2">
      <c r="A21" s="45" t="str">
        <f>IF(C21&lt;&gt;"",A20+1,"")</f>
        <v/>
      </c>
      <c r="B21" s="56" t="e">
        <f>VLOOKUP(C21,Auxiliar!$A$22:$B$37,2,FALSE)</f>
        <v>#N/A</v>
      </c>
      <c r="C21" s="47"/>
      <c r="E21" s="45"/>
      <c r="F21" s="48">
        <f>ROUND($E$7*2*E21,2)</f>
        <v>0</v>
      </c>
      <c r="G21" s="48" t="e">
        <f t="shared" si="0"/>
        <v>#N/A</v>
      </c>
      <c r="H21" s="48" t="e">
        <f t="shared" si="1"/>
        <v>#N/A</v>
      </c>
      <c r="I21" s="49"/>
      <c r="J21" s="50">
        <f t="shared" ref="J21:J29" si="7">I21*E21</f>
        <v>0</v>
      </c>
      <c r="K21" s="51">
        <f t="shared" si="2"/>
        <v>0</v>
      </c>
      <c r="L21" s="48" t="e">
        <f t="shared" si="3"/>
        <v>#N/A</v>
      </c>
      <c r="M21" s="48" t="e">
        <f t="shared" si="4"/>
        <v>#N/A</v>
      </c>
      <c r="N21" s="52" t="e">
        <f t="shared" si="5"/>
        <v>#N/A</v>
      </c>
      <c r="O21" s="57"/>
      <c r="Y21" s="25" t="e">
        <f t="shared" si="6"/>
        <v>#N/A</v>
      </c>
    </row>
    <row r="22" spans="1:25" x14ac:dyDescent="0.2">
      <c r="A22" s="45" t="str">
        <f t="shared" ref="A22:A29" si="8">IF(C22&lt;&gt;"",A21+1,"")</f>
        <v/>
      </c>
      <c r="B22" s="56" t="e">
        <f>VLOOKUP(C22,Auxiliar!$A$22:$B$37,2,FALSE)</f>
        <v>#N/A</v>
      </c>
      <c r="C22" s="47"/>
      <c r="E22" s="45"/>
      <c r="F22" s="48">
        <f>ROUND($E$7*2*E22,2)</f>
        <v>0</v>
      </c>
      <c r="G22" s="48" t="e">
        <f t="shared" si="0"/>
        <v>#N/A</v>
      </c>
      <c r="H22" s="48" t="e">
        <f t="shared" si="1"/>
        <v>#N/A</v>
      </c>
      <c r="I22" s="49"/>
      <c r="J22" s="50">
        <f t="shared" si="7"/>
        <v>0</v>
      </c>
      <c r="K22" s="51">
        <f t="shared" si="2"/>
        <v>0</v>
      </c>
      <c r="L22" s="48" t="e">
        <f t="shared" si="3"/>
        <v>#N/A</v>
      </c>
      <c r="M22" s="48" t="e">
        <f t="shared" si="4"/>
        <v>#N/A</v>
      </c>
      <c r="N22" s="52" t="e">
        <f t="shared" si="5"/>
        <v>#N/A</v>
      </c>
      <c r="O22" s="57"/>
      <c r="Y22" s="25" t="e">
        <f t="shared" si="6"/>
        <v>#N/A</v>
      </c>
    </row>
    <row r="23" spans="1:25" x14ac:dyDescent="0.2">
      <c r="A23" s="45" t="str">
        <f t="shared" si="8"/>
        <v/>
      </c>
      <c r="B23" s="56" t="e">
        <f>VLOOKUP(C23,Auxiliar!$A$22:$B$37,2,FALSE)</f>
        <v>#N/A</v>
      </c>
      <c r="C23" s="47"/>
      <c r="E23" s="45"/>
      <c r="F23" s="48">
        <f>ROUND($E$7*1.5*E23,2)</f>
        <v>0</v>
      </c>
      <c r="G23" s="48" t="e">
        <f t="shared" si="0"/>
        <v>#N/A</v>
      </c>
      <c r="H23" s="48" t="e">
        <f t="shared" si="1"/>
        <v>#N/A</v>
      </c>
      <c r="I23" s="49"/>
      <c r="J23" s="50">
        <f t="shared" si="7"/>
        <v>0</v>
      </c>
      <c r="K23" s="51">
        <f t="shared" si="2"/>
        <v>0</v>
      </c>
      <c r="L23" s="48" t="e">
        <f t="shared" si="3"/>
        <v>#N/A</v>
      </c>
      <c r="M23" s="48" t="e">
        <f t="shared" si="4"/>
        <v>#N/A</v>
      </c>
      <c r="N23" s="52" t="e">
        <f t="shared" si="5"/>
        <v>#N/A</v>
      </c>
      <c r="Y23" s="25" t="e">
        <f t="shared" si="6"/>
        <v>#N/A</v>
      </c>
    </row>
    <row r="24" spans="1:25" x14ac:dyDescent="0.2">
      <c r="A24" s="45" t="str">
        <f t="shared" si="8"/>
        <v/>
      </c>
      <c r="B24" s="56" t="e">
        <f>VLOOKUP(C24,Auxiliar!$A$22:$B$37,2,FALSE)</f>
        <v>#N/A</v>
      </c>
      <c r="C24" s="58"/>
      <c r="E24" s="45"/>
      <c r="F24" s="48">
        <f>ROUND($E$7*1.5*E24,2)</f>
        <v>0</v>
      </c>
      <c r="G24" s="48" t="e">
        <f t="shared" si="0"/>
        <v>#N/A</v>
      </c>
      <c r="H24" s="48" t="e">
        <f t="shared" si="1"/>
        <v>#N/A</v>
      </c>
      <c r="I24" s="49"/>
      <c r="J24" s="50">
        <f t="shared" si="7"/>
        <v>0</v>
      </c>
      <c r="K24" s="51">
        <f t="shared" si="2"/>
        <v>0</v>
      </c>
      <c r="L24" s="48" t="e">
        <f t="shared" si="3"/>
        <v>#N/A</v>
      </c>
      <c r="M24" s="48" t="e">
        <f t="shared" si="4"/>
        <v>#N/A</v>
      </c>
      <c r="N24" s="52" t="e">
        <f t="shared" si="5"/>
        <v>#N/A</v>
      </c>
      <c r="Y24" s="25" t="e">
        <f t="shared" si="6"/>
        <v>#N/A</v>
      </c>
    </row>
    <row r="25" spans="1:25" x14ac:dyDescent="0.2">
      <c r="A25" s="45" t="str">
        <f t="shared" si="8"/>
        <v/>
      </c>
      <c r="B25" s="56" t="e">
        <f>VLOOKUP(C25,Auxiliar!$A$22:$B$37,2,FALSE)</f>
        <v>#N/A</v>
      </c>
      <c r="C25" s="58"/>
      <c r="E25" s="45"/>
      <c r="F25" s="48">
        <f>ROUND($E$7*1.5*E25,2)</f>
        <v>0</v>
      </c>
      <c r="G25" s="48" t="e">
        <f t="shared" si="0"/>
        <v>#N/A</v>
      </c>
      <c r="H25" s="48" t="e">
        <f t="shared" si="1"/>
        <v>#N/A</v>
      </c>
      <c r="I25" s="49"/>
      <c r="J25" s="50">
        <f t="shared" si="7"/>
        <v>0</v>
      </c>
      <c r="K25" s="51">
        <f t="shared" si="2"/>
        <v>0</v>
      </c>
      <c r="L25" s="48" t="e">
        <f t="shared" si="3"/>
        <v>#N/A</v>
      </c>
      <c r="M25" s="48" t="e">
        <f t="shared" si="4"/>
        <v>#N/A</v>
      </c>
      <c r="N25" s="52" t="e">
        <f t="shared" si="5"/>
        <v>#N/A</v>
      </c>
      <c r="Y25" s="25" t="e">
        <f t="shared" si="6"/>
        <v>#N/A</v>
      </c>
    </row>
    <row r="26" spans="1:25" x14ac:dyDescent="0.2">
      <c r="A26" s="45" t="str">
        <f t="shared" si="8"/>
        <v/>
      </c>
      <c r="B26" s="56" t="e">
        <f>VLOOKUP(C26,Auxiliar!$A$22:$B$37,2,FALSE)</f>
        <v>#N/A</v>
      </c>
      <c r="C26" s="58"/>
      <c r="E26" s="45"/>
      <c r="F26" s="48">
        <f>ROUND($E$7*1*E26,2)</f>
        <v>0</v>
      </c>
      <c r="G26" s="48" t="e">
        <f t="shared" si="0"/>
        <v>#N/A</v>
      </c>
      <c r="H26" s="48" t="e">
        <f t="shared" si="1"/>
        <v>#N/A</v>
      </c>
      <c r="I26" s="49"/>
      <c r="J26" s="50">
        <f t="shared" si="7"/>
        <v>0</v>
      </c>
      <c r="K26" s="51">
        <f t="shared" si="2"/>
        <v>0</v>
      </c>
      <c r="L26" s="48" t="e">
        <f t="shared" si="3"/>
        <v>#N/A</v>
      </c>
      <c r="M26" s="48" t="e">
        <f t="shared" si="4"/>
        <v>#N/A</v>
      </c>
      <c r="N26" s="52" t="e">
        <f t="shared" si="5"/>
        <v>#N/A</v>
      </c>
      <c r="Y26" s="25" t="e">
        <f t="shared" si="6"/>
        <v>#N/A</v>
      </c>
    </row>
    <row r="27" spans="1:25" x14ac:dyDescent="0.2">
      <c r="A27" s="45" t="str">
        <f t="shared" si="8"/>
        <v/>
      </c>
      <c r="B27" s="56" t="e">
        <f>VLOOKUP(C27,Auxiliar!$A$22:$B$37,2,FALSE)</f>
        <v>#N/A</v>
      </c>
      <c r="C27" s="47"/>
      <c r="E27" s="45"/>
      <c r="F27" s="48">
        <f>ROUND($E$7*1*E27,2)</f>
        <v>0</v>
      </c>
      <c r="G27" s="48" t="e">
        <f t="shared" si="0"/>
        <v>#N/A</v>
      </c>
      <c r="H27" s="48" t="e">
        <f t="shared" si="1"/>
        <v>#N/A</v>
      </c>
      <c r="I27" s="49"/>
      <c r="J27" s="50">
        <f t="shared" si="7"/>
        <v>0</v>
      </c>
      <c r="K27" s="51">
        <f t="shared" si="2"/>
        <v>0</v>
      </c>
      <c r="L27" s="48">
        <f>IF(F27&lt;J27,F27,J27)</f>
        <v>0</v>
      </c>
      <c r="M27" s="48">
        <f>ROUND(L27*0.4,2)</f>
        <v>0</v>
      </c>
      <c r="N27" s="52">
        <f>L27</f>
        <v>0</v>
      </c>
      <c r="Q27" s="57"/>
      <c r="Y27" s="25" t="e">
        <f t="shared" si="6"/>
        <v>#N/A</v>
      </c>
    </row>
    <row r="28" spans="1:25" x14ac:dyDescent="0.2">
      <c r="A28" s="45" t="str">
        <f>IF(C28&lt;&gt;"",#REF!+1,"")</f>
        <v/>
      </c>
      <c r="B28" s="56" t="e">
        <f>VLOOKUP(C28,Auxiliar!$A$22:$B$37,2,FALSE)</f>
        <v>#N/A</v>
      </c>
      <c r="C28" s="47"/>
      <c r="E28" s="45"/>
      <c r="F28" s="48">
        <f>ROUND($E$7*1*E28,2)</f>
        <v>0</v>
      </c>
      <c r="G28" s="48" t="e">
        <f t="shared" si="0"/>
        <v>#N/A</v>
      </c>
      <c r="H28" s="48" t="e">
        <f t="shared" si="1"/>
        <v>#N/A</v>
      </c>
      <c r="I28" s="49"/>
      <c r="J28" s="50">
        <f t="shared" si="7"/>
        <v>0</v>
      </c>
      <c r="K28" s="51">
        <f t="shared" si="2"/>
        <v>0</v>
      </c>
      <c r="L28" s="48">
        <f>IF(F28&lt;J28,F28,J28)</f>
        <v>0</v>
      </c>
      <c r="M28" s="48">
        <f>ROUND(L28*0.4,2)</f>
        <v>0</v>
      </c>
      <c r="N28" s="52">
        <f>L28</f>
        <v>0</v>
      </c>
      <c r="Y28" s="25" t="e">
        <f t="shared" si="6"/>
        <v>#N/A</v>
      </c>
    </row>
    <row r="29" spans="1:25" x14ac:dyDescent="0.2">
      <c r="A29" s="59" t="str">
        <f t="shared" si="8"/>
        <v/>
      </c>
      <c r="B29" s="56" t="e">
        <f>VLOOKUP(C29,Auxiliar!$A$22:$B$37,2,FALSE)</f>
        <v>#N/A</v>
      </c>
      <c r="C29" s="60"/>
      <c r="E29" s="59"/>
      <c r="F29" s="48">
        <f>ROUND($E$7*1*E29,2)</f>
        <v>0</v>
      </c>
      <c r="G29" s="48" t="e">
        <f t="shared" si="0"/>
        <v>#N/A</v>
      </c>
      <c r="H29" s="48" t="e">
        <f t="shared" si="1"/>
        <v>#N/A</v>
      </c>
      <c r="I29" s="73"/>
      <c r="J29" s="50">
        <f t="shared" si="7"/>
        <v>0</v>
      </c>
      <c r="K29" s="51">
        <f t="shared" si="2"/>
        <v>0</v>
      </c>
      <c r="L29" s="48">
        <f>IF(F29&lt;J29,F29,J29)</f>
        <v>0</v>
      </c>
      <c r="M29" s="48">
        <f>ROUND(L29*0.4,2)</f>
        <v>0</v>
      </c>
      <c r="N29" s="52">
        <f>L29</f>
        <v>0</v>
      </c>
      <c r="Y29" s="25" t="e">
        <f t="shared" si="6"/>
        <v>#N/A</v>
      </c>
    </row>
    <row r="30" spans="1:25" x14ac:dyDescent="0.2">
      <c r="E30" s="61"/>
      <c r="F30" s="61"/>
      <c r="G30" s="61"/>
      <c r="H30" s="61"/>
      <c r="I30" s="61"/>
      <c r="K30" s="31"/>
      <c r="L30" s="62">
        <f>SUMIF(L20:L29,"&lt;&gt;#N/D")</f>
        <v>0</v>
      </c>
      <c r="M30" s="62">
        <f>SUMIF(M20:M29,"&lt;&gt;#N/D")</f>
        <v>0</v>
      </c>
      <c r="N30" s="62">
        <f>SUMIF(N20:N29,"&lt;&gt;#N/D")</f>
        <v>0</v>
      </c>
      <c r="Y30" s="25" t="str">
        <f t="shared" si="6"/>
        <v/>
      </c>
    </row>
    <row r="31" spans="1:25" x14ac:dyDescent="0.2">
      <c r="K31" s="63"/>
    </row>
    <row r="32" spans="1:25" x14ac:dyDescent="0.2">
      <c r="D32" s="25"/>
      <c r="E32" s="25"/>
      <c r="H32" s="25"/>
      <c r="I32" s="30"/>
      <c r="J32" s="85" t="s">
        <v>193</v>
      </c>
      <c r="K32" s="86"/>
      <c r="L32" s="86"/>
      <c r="M32" s="87"/>
      <c r="N32" s="64">
        <f>SUMIF(B20:B29,"a)",L20:L29)</f>
        <v>0</v>
      </c>
    </row>
    <row r="33" spans="4:15" x14ac:dyDescent="0.2">
      <c r="D33" s="25"/>
      <c r="E33" s="25"/>
      <c r="H33" s="25"/>
      <c r="I33" s="30"/>
      <c r="J33" s="30"/>
      <c r="L33" s="31"/>
      <c r="M33" s="31"/>
      <c r="N33" s="63"/>
    </row>
    <row r="34" spans="4:15" x14ac:dyDescent="0.2">
      <c r="D34" s="25"/>
      <c r="E34" s="25"/>
      <c r="H34" s="25"/>
      <c r="I34" s="30"/>
      <c r="J34" s="88" t="s">
        <v>194</v>
      </c>
      <c r="K34" s="89"/>
      <c r="L34" s="89"/>
      <c r="M34" s="90"/>
      <c r="N34" s="64" t="e">
        <f>SUMIF(B20:B29,"&lt;&gt;a)",L20:L29)</f>
        <v>#N/A</v>
      </c>
    </row>
    <row r="35" spans="4:15" x14ac:dyDescent="0.2">
      <c r="D35" s="25"/>
      <c r="E35" s="25"/>
      <c r="H35" s="25"/>
      <c r="I35" s="30"/>
      <c r="J35" s="30"/>
      <c r="L35" s="31"/>
      <c r="M35" s="31"/>
      <c r="N35" s="65"/>
    </row>
    <row r="36" spans="4:15" x14ac:dyDescent="0.2">
      <c r="D36" s="25"/>
      <c r="E36" s="25"/>
      <c r="H36" s="25"/>
      <c r="I36" s="30"/>
      <c r="J36" s="91" t="s">
        <v>195</v>
      </c>
      <c r="K36" s="92"/>
      <c r="L36" s="92"/>
      <c r="M36" s="93"/>
      <c r="N36" s="64" t="e">
        <f>N32+N34</f>
        <v>#N/A</v>
      </c>
    </row>
    <row r="37" spans="4:15" x14ac:dyDescent="0.2">
      <c r="D37" s="25"/>
      <c r="E37" s="25"/>
      <c r="H37" s="25"/>
      <c r="I37" s="30"/>
      <c r="J37" s="30"/>
      <c r="L37" s="31"/>
      <c r="M37" s="31"/>
      <c r="N37" s="65"/>
    </row>
    <row r="38" spans="4:15" s="66" customFormat="1" x14ac:dyDescent="0.2">
      <c r="J38" s="94" t="s">
        <v>187</v>
      </c>
      <c r="K38" s="94"/>
      <c r="L38" s="94"/>
      <c r="M38" s="67"/>
      <c r="N38" s="68">
        <f>ROUND(N30*0.85,2)</f>
        <v>0</v>
      </c>
    </row>
    <row r="39" spans="4:15" s="66" customFormat="1" x14ac:dyDescent="0.2">
      <c r="L39" s="69"/>
      <c r="M39" s="69"/>
      <c r="N39" s="70"/>
    </row>
    <row r="40" spans="4:15" s="66" customFormat="1" x14ac:dyDescent="0.2">
      <c r="J40" s="95" t="s">
        <v>185</v>
      </c>
      <c r="K40" s="95"/>
      <c r="L40" s="95"/>
      <c r="M40" s="71"/>
      <c r="N40" s="72">
        <f>N30-N38</f>
        <v>0</v>
      </c>
    </row>
    <row r="41" spans="4:15" x14ac:dyDescent="0.2">
      <c r="D41" s="25"/>
      <c r="E41" s="25"/>
      <c r="H41" s="25"/>
      <c r="I41" s="30"/>
      <c r="J41" s="30"/>
      <c r="L41" s="31"/>
      <c r="M41" s="31"/>
      <c r="N41" s="65"/>
    </row>
    <row r="42" spans="4:15" x14ac:dyDescent="0.2">
      <c r="D42" s="25"/>
      <c r="E42" s="25"/>
      <c r="H42" s="25"/>
      <c r="I42" s="30"/>
      <c r="J42" s="30"/>
      <c r="L42" s="31"/>
      <c r="M42" s="31"/>
      <c r="N42" s="65"/>
    </row>
    <row r="43" spans="4:15" x14ac:dyDescent="0.2">
      <c r="D43" s="25"/>
      <c r="E43" s="25"/>
      <c r="H43" s="25"/>
      <c r="I43" s="30"/>
      <c r="J43" s="79" t="s">
        <v>184</v>
      </c>
      <c r="K43" s="80"/>
      <c r="L43" s="80"/>
      <c r="M43" s="81"/>
      <c r="N43" s="64">
        <f>M30</f>
        <v>0</v>
      </c>
      <c r="O43" s="57"/>
    </row>
    <row r="44" spans="4:15" x14ac:dyDescent="0.2">
      <c r="D44" s="25"/>
      <c r="E44" s="25"/>
      <c r="H44" s="25"/>
      <c r="I44" s="30"/>
      <c r="J44" s="30"/>
      <c r="L44" s="31"/>
      <c r="M44" s="31"/>
      <c r="N44" s="65"/>
    </row>
    <row r="45" spans="4:15" s="66" customFormat="1" x14ac:dyDescent="0.2">
      <c r="J45" s="94" t="s">
        <v>182</v>
      </c>
      <c r="K45" s="94"/>
      <c r="L45" s="94"/>
      <c r="M45" s="67"/>
      <c r="N45" s="72">
        <f>N43+N38</f>
        <v>0</v>
      </c>
    </row>
    <row r="46" spans="4:15" x14ac:dyDescent="0.2">
      <c r="D46" s="25"/>
      <c r="E46" s="25"/>
      <c r="H46" s="25"/>
      <c r="I46" s="30"/>
      <c r="J46" s="30"/>
      <c r="L46" s="31"/>
      <c r="M46" s="31"/>
      <c r="N46" s="65"/>
    </row>
    <row r="47" spans="4:15" x14ac:dyDescent="0.2">
      <c r="D47" s="25"/>
      <c r="E47" s="25"/>
      <c r="H47" s="25"/>
      <c r="I47" s="30"/>
      <c r="J47" s="82" t="s">
        <v>192</v>
      </c>
      <c r="K47" s="83"/>
      <c r="L47" s="83"/>
      <c r="M47" s="84"/>
      <c r="N47" s="64">
        <f>N32+N43</f>
        <v>0</v>
      </c>
    </row>
  </sheetData>
  <mergeCells count="31">
    <mergeCell ref="B3:C3"/>
    <mergeCell ref="E3:F3"/>
    <mergeCell ref="B1:C1"/>
    <mergeCell ref="E1:F1"/>
    <mergeCell ref="A17:A19"/>
    <mergeCell ref="B17:C19"/>
    <mergeCell ref="E15:F15"/>
    <mergeCell ref="H7:L9"/>
    <mergeCell ref="N17:N18"/>
    <mergeCell ref="B5:C5"/>
    <mergeCell ref="B7:C7"/>
    <mergeCell ref="B11:C11"/>
    <mergeCell ref="G11:L11"/>
    <mergeCell ref="B13:C13"/>
    <mergeCell ref="B15:C15"/>
    <mergeCell ref="B9:C9"/>
    <mergeCell ref="E17:L17"/>
    <mergeCell ref="M17:M18"/>
    <mergeCell ref="E5:F5"/>
    <mergeCell ref="E7:F7"/>
    <mergeCell ref="E9:F9"/>
    <mergeCell ref="E11:F11"/>
    <mergeCell ref="E13:F13"/>
    <mergeCell ref="J43:M43"/>
    <mergeCell ref="J47:M47"/>
    <mergeCell ref="J32:M32"/>
    <mergeCell ref="J34:M34"/>
    <mergeCell ref="J36:M36"/>
    <mergeCell ref="J38:L38"/>
    <mergeCell ref="J40:L40"/>
    <mergeCell ref="J45:L45"/>
  </mergeCells>
  <dataValidations disablePrompts="1" count="2">
    <dataValidation type="list" allowBlank="1" showInputMessage="1" showErrorMessage="1" sqref="E8:F8 F14 E13:E15" xr:uid="{00000000-0002-0000-0200-000000000000}">
      <formula1>$AH$10:$AH$12</formula1>
    </dataValidation>
    <dataValidation type="whole" operator="lessThanOrEqual" allowBlank="1" showInputMessage="1" showErrorMessage="1" errorTitle="Valor Incorreto" error="Financiado um período máximo de 36 meses" sqref="E20:E29" xr:uid="{00000000-0002-0000-0200-000001000000}">
      <formula1>36</formula1>
    </dataValidation>
  </dataValidations>
  <printOptions horizontalCentered="1" verticalCentered="1"/>
  <pageMargins left="0.39370078740157483" right="0.31496062992125984" top="0.44965277777777779" bottom="0.35433070866141736" header="0.31496062992125984" footer="0.31496062992125984"/>
  <pageSetup paperSize="9" scale="36" orientation="landscape" r:id="rId1"/>
  <headerFooter>
    <oddHeader>&amp;C&amp;"-,Negrito"&amp;14Anexo G –Simulador de cálculo de valor elegível (APENAS PARA CONSULTA)</oddHeader>
  </headerFooter>
  <colBreaks count="1" manualBreakCount="1">
    <brk id="14" max="1048575" man="1"/>
  </colBreaks>
  <ignoredErrors>
    <ignoredError sqref="N34" evalError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200-000002000000}">
          <x14:formula1>
            <xm:f>Auxiliar!$A$22:$A$37</xm:f>
          </x14:formula1>
          <xm:sqref>C20:C29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6EC01-A594-4B73-9EB4-3F42E2D939FB}">
  <dimension ref="A1:BG189"/>
  <sheetViews>
    <sheetView zoomScale="90" zoomScaleNormal="90" workbookViewId="0">
      <selection activeCell="C13" sqref="C13:M13"/>
    </sheetView>
  </sheetViews>
  <sheetFormatPr defaultRowHeight="15.75" x14ac:dyDescent="0.25"/>
  <cols>
    <col min="1" max="1" width="9.140625" style="133"/>
    <col min="2" max="2" width="48" style="74" customWidth="1"/>
    <col min="3" max="3" width="7" style="74" bestFit="1" customWidth="1"/>
    <col min="4" max="4" width="9.140625" style="74" customWidth="1"/>
    <col min="5" max="13" width="9.140625" style="74"/>
    <col min="14" max="59" width="9.140625" style="133"/>
    <col min="60" max="16384" width="9.140625" style="74"/>
  </cols>
  <sheetData>
    <row r="1" spans="2:13" s="133" customFormat="1" ht="16.5" thickBot="1" x14ac:dyDescent="0.3"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</row>
    <row r="2" spans="2:13" ht="27.75" customHeight="1" thickBot="1" x14ac:dyDescent="0.3">
      <c r="B2" s="122" t="s">
        <v>234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4"/>
    </row>
    <row r="3" spans="2:13" ht="5.25" customHeight="1" thickBot="1" x14ac:dyDescent="0.3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2:13" ht="42" customHeight="1" x14ac:dyDescent="0.25">
      <c r="B4" s="75" t="s">
        <v>217</v>
      </c>
      <c r="C4" s="125" t="s">
        <v>228</v>
      </c>
      <c r="D4" s="125"/>
      <c r="E4" s="125"/>
      <c r="F4" s="125"/>
      <c r="G4" s="125"/>
      <c r="H4" s="125"/>
      <c r="I4" s="125"/>
      <c r="J4" s="125"/>
      <c r="K4" s="125"/>
      <c r="L4" s="125"/>
      <c r="M4" s="126"/>
    </row>
    <row r="5" spans="2:13" ht="38.25" customHeight="1" x14ac:dyDescent="0.25">
      <c r="B5" s="76" t="s">
        <v>218</v>
      </c>
      <c r="C5" s="127" t="s">
        <v>229</v>
      </c>
      <c r="D5" s="127"/>
      <c r="E5" s="127"/>
      <c r="F5" s="127"/>
      <c r="G5" s="127"/>
      <c r="H5" s="127"/>
      <c r="I5" s="127"/>
      <c r="J5" s="127"/>
      <c r="K5" s="127"/>
      <c r="L5" s="127"/>
      <c r="M5" s="128"/>
    </row>
    <row r="6" spans="2:13" ht="36" customHeight="1" x14ac:dyDescent="0.25">
      <c r="B6" s="76" t="s">
        <v>147</v>
      </c>
      <c r="C6" s="127" t="s">
        <v>230</v>
      </c>
      <c r="D6" s="127"/>
      <c r="E6" s="127"/>
      <c r="F6" s="127"/>
      <c r="G6" s="127"/>
      <c r="H6" s="127"/>
      <c r="I6" s="127"/>
      <c r="J6" s="127"/>
      <c r="K6" s="127"/>
      <c r="L6" s="127"/>
      <c r="M6" s="128"/>
    </row>
    <row r="7" spans="2:13" ht="32.25" customHeight="1" x14ac:dyDescent="0.25">
      <c r="B7" s="76" t="s">
        <v>148</v>
      </c>
      <c r="C7" s="77" t="s">
        <v>219</v>
      </c>
      <c r="D7" s="127" t="s">
        <v>220</v>
      </c>
      <c r="E7" s="127"/>
      <c r="F7" s="127"/>
      <c r="G7" s="127"/>
      <c r="H7" s="127"/>
      <c r="I7" s="127"/>
      <c r="J7" s="127"/>
      <c r="K7" s="127"/>
      <c r="L7" s="127"/>
      <c r="M7" s="128"/>
    </row>
    <row r="8" spans="2:13" ht="50.25" customHeight="1" x14ac:dyDescent="0.25">
      <c r="B8" s="76" t="s">
        <v>202</v>
      </c>
      <c r="C8" s="77" t="s">
        <v>219</v>
      </c>
      <c r="D8" s="127" t="s">
        <v>221</v>
      </c>
      <c r="E8" s="127"/>
      <c r="F8" s="127"/>
      <c r="G8" s="127"/>
      <c r="H8" s="127"/>
      <c r="I8" s="127"/>
      <c r="J8" s="127"/>
      <c r="K8" s="127"/>
      <c r="L8" s="127"/>
      <c r="M8" s="128"/>
    </row>
    <row r="9" spans="2:13" ht="36.75" customHeight="1" x14ac:dyDescent="0.25">
      <c r="B9" s="76" t="s">
        <v>225</v>
      </c>
      <c r="C9" s="127" t="s">
        <v>226</v>
      </c>
      <c r="D9" s="127"/>
      <c r="E9" s="127"/>
      <c r="F9" s="127"/>
      <c r="G9" s="127"/>
      <c r="H9" s="127"/>
      <c r="I9" s="127"/>
      <c r="J9" s="127"/>
      <c r="K9" s="127"/>
      <c r="L9" s="127"/>
      <c r="M9" s="128"/>
    </row>
    <row r="10" spans="2:13" ht="40.5" customHeight="1" x14ac:dyDescent="0.25">
      <c r="B10" s="76" t="s">
        <v>181</v>
      </c>
      <c r="C10" s="127" t="s">
        <v>222</v>
      </c>
      <c r="D10" s="127"/>
      <c r="E10" s="127"/>
      <c r="F10" s="127"/>
      <c r="G10" s="127"/>
      <c r="H10" s="127"/>
      <c r="I10" s="127"/>
      <c r="J10" s="127"/>
      <c r="K10" s="127"/>
      <c r="L10" s="127"/>
      <c r="M10" s="128"/>
    </row>
    <row r="11" spans="2:13" ht="30" customHeight="1" x14ac:dyDescent="0.25">
      <c r="B11" s="76" t="s">
        <v>224</v>
      </c>
      <c r="C11" s="127" t="s">
        <v>223</v>
      </c>
      <c r="D11" s="127"/>
      <c r="E11" s="127"/>
      <c r="F11" s="127"/>
      <c r="G11" s="127"/>
      <c r="H11" s="127"/>
      <c r="I11" s="127"/>
      <c r="J11" s="127"/>
      <c r="K11" s="127"/>
      <c r="L11" s="127"/>
      <c r="M11" s="128"/>
    </row>
    <row r="12" spans="2:13" ht="30" customHeight="1" x14ac:dyDescent="0.25">
      <c r="B12" s="76" t="s">
        <v>232</v>
      </c>
      <c r="C12" s="127" t="s">
        <v>231</v>
      </c>
      <c r="D12" s="127"/>
      <c r="E12" s="127"/>
      <c r="F12" s="127"/>
      <c r="G12" s="127"/>
      <c r="H12" s="127"/>
      <c r="I12" s="127"/>
      <c r="J12" s="127"/>
      <c r="K12" s="127"/>
      <c r="L12" s="127"/>
      <c r="M12" s="128"/>
    </row>
    <row r="13" spans="2:13" ht="39" customHeight="1" thickBot="1" x14ac:dyDescent="0.3">
      <c r="B13" s="78" t="s">
        <v>212</v>
      </c>
      <c r="C13" s="129" t="s">
        <v>233</v>
      </c>
      <c r="D13" s="129"/>
      <c r="E13" s="129"/>
      <c r="F13" s="129"/>
      <c r="G13" s="129"/>
      <c r="H13" s="129"/>
      <c r="I13" s="129"/>
      <c r="J13" s="129"/>
      <c r="K13" s="129"/>
      <c r="L13" s="129"/>
      <c r="M13" s="130"/>
    </row>
    <row r="14" spans="2:13" s="133" customFormat="1" ht="41.25" customHeight="1" x14ac:dyDescent="0.25"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</row>
    <row r="15" spans="2:13" s="133" customFormat="1" x14ac:dyDescent="0.25"/>
    <row r="16" spans="2:13" s="133" customFormat="1" x14ac:dyDescent="0.25"/>
    <row r="17" s="133" customFormat="1" x14ac:dyDescent="0.25"/>
    <row r="18" s="133" customFormat="1" x14ac:dyDescent="0.25"/>
    <row r="19" s="133" customFormat="1" x14ac:dyDescent="0.25"/>
    <row r="20" s="133" customFormat="1" x14ac:dyDescent="0.25"/>
    <row r="21" s="133" customFormat="1" x14ac:dyDescent="0.25"/>
    <row r="22" s="133" customFormat="1" x14ac:dyDescent="0.25"/>
    <row r="23" s="133" customFormat="1" x14ac:dyDescent="0.25"/>
    <row r="24" s="133" customFormat="1" x14ac:dyDescent="0.25"/>
    <row r="25" s="133" customFormat="1" x14ac:dyDescent="0.25"/>
    <row r="26" s="133" customFormat="1" x14ac:dyDescent="0.25"/>
    <row r="27" s="133" customFormat="1" x14ac:dyDescent="0.25"/>
    <row r="28" s="133" customFormat="1" x14ac:dyDescent="0.25"/>
    <row r="29" s="133" customFormat="1" x14ac:dyDescent="0.25"/>
    <row r="30" s="133" customFormat="1" x14ac:dyDescent="0.25"/>
    <row r="31" s="133" customFormat="1" x14ac:dyDescent="0.25"/>
    <row r="32" s="133" customFormat="1" x14ac:dyDescent="0.25"/>
    <row r="33" s="133" customFormat="1" x14ac:dyDescent="0.25"/>
    <row r="34" s="133" customFormat="1" x14ac:dyDescent="0.25"/>
    <row r="35" s="133" customFormat="1" x14ac:dyDescent="0.25"/>
    <row r="36" s="133" customFormat="1" x14ac:dyDescent="0.25"/>
    <row r="37" s="133" customFormat="1" x14ac:dyDescent="0.25"/>
    <row r="38" s="133" customFormat="1" x14ac:dyDescent="0.25"/>
    <row r="39" s="133" customFormat="1" x14ac:dyDescent="0.25"/>
    <row r="40" s="133" customFormat="1" x14ac:dyDescent="0.25"/>
    <row r="41" s="133" customFormat="1" x14ac:dyDescent="0.25"/>
    <row r="42" s="133" customFormat="1" x14ac:dyDescent="0.25"/>
    <row r="43" s="133" customFormat="1" x14ac:dyDescent="0.25"/>
    <row r="44" s="133" customFormat="1" x14ac:dyDescent="0.25"/>
    <row r="45" s="133" customFormat="1" x14ac:dyDescent="0.25"/>
    <row r="46" s="133" customFormat="1" x14ac:dyDescent="0.25"/>
    <row r="47" s="133" customFormat="1" x14ac:dyDescent="0.25"/>
    <row r="48" s="133" customFormat="1" x14ac:dyDescent="0.25"/>
    <row r="49" s="133" customFormat="1" x14ac:dyDescent="0.25"/>
    <row r="50" s="133" customFormat="1" x14ac:dyDescent="0.25"/>
    <row r="51" s="133" customFormat="1" x14ac:dyDescent="0.25"/>
    <row r="52" s="133" customFormat="1" x14ac:dyDescent="0.25"/>
    <row r="53" s="133" customFormat="1" x14ac:dyDescent="0.25"/>
    <row r="54" s="133" customFormat="1" x14ac:dyDescent="0.25"/>
    <row r="55" s="133" customFormat="1" x14ac:dyDescent="0.25"/>
    <row r="56" s="133" customFormat="1" x14ac:dyDescent="0.25"/>
    <row r="57" s="133" customFormat="1" x14ac:dyDescent="0.25"/>
    <row r="58" s="133" customFormat="1" x14ac:dyDescent="0.25"/>
    <row r="59" s="133" customFormat="1" x14ac:dyDescent="0.25"/>
    <row r="60" s="133" customFormat="1" x14ac:dyDescent="0.25"/>
    <row r="61" s="133" customFormat="1" x14ac:dyDescent="0.25"/>
    <row r="62" s="133" customFormat="1" x14ac:dyDescent="0.25"/>
    <row r="63" s="133" customFormat="1" x14ac:dyDescent="0.25"/>
    <row r="64" s="133" customFormat="1" x14ac:dyDescent="0.25"/>
    <row r="65" s="133" customFormat="1" x14ac:dyDescent="0.25"/>
    <row r="66" s="133" customFormat="1" x14ac:dyDescent="0.25"/>
    <row r="67" s="133" customFormat="1" x14ac:dyDescent="0.25"/>
    <row r="68" s="133" customFormat="1" x14ac:dyDescent="0.25"/>
    <row r="69" s="133" customFormat="1" x14ac:dyDescent="0.25"/>
    <row r="70" s="133" customFormat="1" x14ac:dyDescent="0.25"/>
    <row r="71" s="133" customFormat="1" x14ac:dyDescent="0.25"/>
    <row r="72" s="133" customFormat="1" x14ac:dyDescent="0.25"/>
    <row r="73" s="133" customFormat="1" x14ac:dyDescent="0.25"/>
    <row r="74" s="133" customFormat="1" x14ac:dyDescent="0.25"/>
    <row r="75" s="133" customFormat="1" x14ac:dyDescent="0.25"/>
    <row r="76" s="133" customFormat="1" x14ac:dyDescent="0.25"/>
    <row r="77" s="133" customFormat="1" x14ac:dyDescent="0.25"/>
    <row r="78" s="133" customFormat="1" x14ac:dyDescent="0.25"/>
    <row r="79" s="133" customFormat="1" x14ac:dyDescent="0.25"/>
    <row r="80" s="133" customFormat="1" x14ac:dyDescent="0.25"/>
    <row r="81" s="133" customFormat="1" x14ac:dyDescent="0.25"/>
    <row r="82" s="133" customFormat="1" x14ac:dyDescent="0.25"/>
    <row r="83" s="133" customFormat="1" x14ac:dyDescent="0.25"/>
    <row r="84" s="133" customFormat="1" x14ac:dyDescent="0.25"/>
    <row r="85" s="133" customFormat="1" x14ac:dyDescent="0.25"/>
    <row r="86" s="133" customFormat="1" x14ac:dyDescent="0.25"/>
    <row r="87" s="133" customFormat="1" x14ac:dyDescent="0.25"/>
    <row r="88" s="133" customFormat="1" x14ac:dyDescent="0.25"/>
    <row r="89" s="133" customFormat="1" x14ac:dyDescent="0.25"/>
    <row r="90" s="133" customFormat="1" x14ac:dyDescent="0.25"/>
    <row r="91" s="133" customFormat="1" x14ac:dyDescent="0.25"/>
    <row r="92" s="133" customFormat="1" x14ac:dyDescent="0.25"/>
    <row r="93" s="133" customFormat="1" x14ac:dyDescent="0.25"/>
    <row r="94" s="133" customFormat="1" x14ac:dyDescent="0.25"/>
    <row r="95" s="133" customFormat="1" x14ac:dyDescent="0.25"/>
    <row r="96" s="133" customFormat="1" x14ac:dyDescent="0.25"/>
    <row r="97" s="133" customFormat="1" x14ac:dyDescent="0.25"/>
    <row r="98" s="133" customFormat="1" x14ac:dyDescent="0.25"/>
    <row r="99" s="133" customFormat="1" x14ac:dyDescent="0.25"/>
    <row r="100" s="133" customFormat="1" x14ac:dyDescent="0.25"/>
    <row r="101" s="133" customFormat="1" x14ac:dyDescent="0.25"/>
    <row r="102" s="133" customFormat="1" x14ac:dyDescent="0.25"/>
    <row r="103" s="133" customFormat="1" x14ac:dyDescent="0.25"/>
    <row r="104" s="133" customFormat="1" x14ac:dyDescent="0.25"/>
    <row r="105" s="133" customFormat="1" x14ac:dyDescent="0.25"/>
    <row r="106" s="133" customFormat="1" x14ac:dyDescent="0.25"/>
    <row r="107" s="133" customFormat="1" x14ac:dyDescent="0.25"/>
    <row r="108" s="133" customFormat="1" x14ac:dyDescent="0.25"/>
    <row r="109" s="133" customFormat="1" x14ac:dyDescent="0.25"/>
    <row r="110" s="133" customFormat="1" x14ac:dyDescent="0.25"/>
    <row r="111" s="133" customFormat="1" x14ac:dyDescent="0.25"/>
    <row r="112" s="133" customFormat="1" x14ac:dyDescent="0.25"/>
    <row r="113" s="133" customFormat="1" x14ac:dyDescent="0.25"/>
    <row r="114" s="133" customFormat="1" x14ac:dyDescent="0.25"/>
    <row r="115" s="133" customFormat="1" x14ac:dyDescent="0.25"/>
    <row r="116" s="133" customFormat="1" x14ac:dyDescent="0.25"/>
    <row r="117" s="133" customFormat="1" x14ac:dyDescent="0.25"/>
    <row r="118" s="133" customFormat="1" x14ac:dyDescent="0.25"/>
    <row r="119" s="133" customFormat="1" x14ac:dyDescent="0.25"/>
    <row r="120" s="133" customFormat="1" x14ac:dyDescent="0.25"/>
    <row r="121" s="133" customFormat="1" x14ac:dyDescent="0.25"/>
    <row r="122" s="133" customFormat="1" x14ac:dyDescent="0.25"/>
    <row r="123" s="133" customFormat="1" x14ac:dyDescent="0.25"/>
    <row r="124" s="133" customFormat="1" x14ac:dyDescent="0.25"/>
    <row r="125" s="133" customFormat="1" x14ac:dyDescent="0.25"/>
    <row r="126" s="133" customFormat="1" x14ac:dyDescent="0.25"/>
    <row r="127" s="133" customFormat="1" x14ac:dyDescent="0.25"/>
    <row r="128" s="133" customFormat="1" x14ac:dyDescent="0.25"/>
    <row r="129" s="133" customFormat="1" x14ac:dyDescent="0.25"/>
    <row r="130" s="133" customFormat="1" x14ac:dyDescent="0.25"/>
    <row r="131" s="133" customFormat="1" x14ac:dyDescent="0.25"/>
    <row r="132" s="133" customFormat="1" x14ac:dyDescent="0.25"/>
    <row r="133" s="133" customFormat="1" x14ac:dyDescent="0.25"/>
    <row r="134" s="133" customFormat="1" x14ac:dyDescent="0.25"/>
    <row r="135" s="133" customFormat="1" x14ac:dyDescent="0.25"/>
    <row r="136" s="133" customFormat="1" x14ac:dyDescent="0.25"/>
    <row r="137" s="133" customFormat="1" x14ac:dyDescent="0.25"/>
    <row r="138" s="133" customFormat="1" x14ac:dyDescent="0.25"/>
    <row r="139" s="133" customFormat="1" x14ac:dyDescent="0.25"/>
    <row r="140" s="133" customFormat="1" x14ac:dyDescent="0.25"/>
    <row r="141" s="133" customFormat="1" x14ac:dyDescent="0.25"/>
    <row r="142" s="133" customFormat="1" x14ac:dyDescent="0.25"/>
    <row r="143" s="133" customFormat="1" x14ac:dyDescent="0.25"/>
    <row r="144" s="133" customFormat="1" x14ac:dyDescent="0.25"/>
    <row r="145" s="133" customFormat="1" x14ac:dyDescent="0.25"/>
    <row r="146" s="133" customFormat="1" x14ac:dyDescent="0.25"/>
    <row r="147" s="133" customFormat="1" x14ac:dyDescent="0.25"/>
    <row r="148" s="133" customFormat="1" x14ac:dyDescent="0.25"/>
    <row r="149" s="133" customFormat="1" x14ac:dyDescent="0.25"/>
    <row r="150" s="133" customFormat="1" x14ac:dyDescent="0.25"/>
    <row r="151" s="133" customFormat="1" x14ac:dyDescent="0.25"/>
    <row r="152" s="133" customFormat="1" x14ac:dyDescent="0.25"/>
    <row r="153" s="133" customFormat="1" x14ac:dyDescent="0.25"/>
    <row r="154" s="133" customFormat="1" x14ac:dyDescent="0.25"/>
    <row r="155" s="133" customFormat="1" x14ac:dyDescent="0.25"/>
    <row r="156" s="133" customFormat="1" x14ac:dyDescent="0.25"/>
    <row r="157" s="133" customFormat="1" x14ac:dyDescent="0.25"/>
    <row r="158" s="133" customFormat="1" x14ac:dyDescent="0.25"/>
    <row r="159" s="133" customFormat="1" x14ac:dyDescent="0.25"/>
    <row r="160" s="133" customFormat="1" x14ac:dyDescent="0.25"/>
    <row r="161" s="133" customFormat="1" x14ac:dyDescent="0.25"/>
    <row r="162" s="133" customFormat="1" x14ac:dyDescent="0.25"/>
    <row r="163" s="133" customFormat="1" x14ac:dyDescent="0.25"/>
    <row r="164" s="133" customFormat="1" x14ac:dyDescent="0.25"/>
    <row r="165" s="133" customFormat="1" x14ac:dyDescent="0.25"/>
    <row r="166" s="133" customFormat="1" x14ac:dyDescent="0.25"/>
    <row r="167" s="133" customFormat="1" x14ac:dyDescent="0.25"/>
    <row r="168" s="133" customFormat="1" x14ac:dyDescent="0.25"/>
    <row r="169" s="133" customFormat="1" x14ac:dyDescent="0.25"/>
    <row r="170" s="133" customFormat="1" x14ac:dyDescent="0.25"/>
    <row r="171" s="133" customFormat="1" x14ac:dyDescent="0.25"/>
    <row r="172" s="133" customFormat="1" x14ac:dyDescent="0.25"/>
    <row r="173" s="133" customFormat="1" x14ac:dyDescent="0.25"/>
    <row r="174" s="133" customFormat="1" x14ac:dyDescent="0.25"/>
    <row r="175" s="133" customFormat="1" x14ac:dyDescent="0.25"/>
    <row r="176" s="133" customFormat="1" x14ac:dyDescent="0.25"/>
    <row r="177" s="133" customFormat="1" x14ac:dyDescent="0.25"/>
    <row r="178" s="133" customFormat="1" x14ac:dyDescent="0.25"/>
    <row r="179" s="133" customFormat="1" x14ac:dyDescent="0.25"/>
    <row r="180" s="133" customFormat="1" x14ac:dyDescent="0.25"/>
    <row r="181" s="133" customFormat="1" x14ac:dyDescent="0.25"/>
    <row r="182" s="133" customFormat="1" x14ac:dyDescent="0.25"/>
    <row r="183" s="133" customFormat="1" x14ac:dyDescent="0.25"/>
    <row r="184" s="133" customFormat="1" x14ac:dyDescent="0.25"/>
    <row r="185" s="133" customFormat="1" x14ac:dyDescent="0.25"/>
    <row r="186" s="133" customFormat="1" x14ac:dyDescent="0.25"/>
    <row r="187" s="133" customFormat="1" x14ac:dyDescent="0.25"/>
    <row r="188" s="133" customFormat="1" x14ac:dyDescent="0.25"/>
    <row r="189" s="133" customFormat="1" x14ac:dyDescent="0.25"/>
  </sheetData>
  <mergeCells count="14">
    <mergeCell ref="C14:M14"/>
    <mergeCell ref="C12:M12"/>
    <mergeCell ref="C13:M13"/>
    <mergeCell ref="D8:M8"/>
    <mergeCell ref="D7:M7"/>
    <mergeCell ref="C9:M9"/>
    <mergeCell ref="C10:M10"/>
    <mergeCell ref="C11:M11"/>
    <mergeCell ref="B1:M1"/>
    <mergeCell ref="B2:M2"/>
    <mergeCell ref="C4:M4"/>
    <mergeCell ref="C5:M5"/>
    <mergeCell ref="C6:M6"/>
    <mergeCell ref="B3:M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60"/>
  <sheetViews>
    <sheetView showGridLines="0" topLeftCell="A16" workbookViewId="0"/>
  </sheetViews>
  <sheetFormatPr defaultRowHeight="15" x14ac:dyDescent="0.25"/>
  <cols>
    <col min="1" max="1" width="217.85546875" customWidth="1"/>
    <col min="2" max="2" width="47.140625" customWidth="1"/>
    <col min="3" max="3" width="10.42578125" bestFit="1" customWidth="1"/>
    <col min="4" max="4" width="51.42578125" customWidth="1"/>
    <col min="5" max="5" width="16.42578125" customWidth="1"/>
    <col min="6" max="6" width="23.5703125" customWidth="1"/>
    <col min="7" max="7" width="24.5703125" customWidth="1"/>
  </cols>
  <sheetData>
    <row r="2" spans="1:6" ht="15.75" thickBot="1" x14ac:dyDescent="0.3">
      <c r="A2" s="131"/>
      <c r="B2" s="131"/>
      <c r="C2" s="131"/>
      <c r="D2" s="131"/>
      <c r="E2" s="131"/>
      <c r="F2" s="131"/>
    </row>
    <row r="3" spans="1:6" x14ac:dyDescent="0.25">
      <c r="A3" s="6" t="s">
        <v>125</v>
      </c>
      <c r="B3" s="16" t="s">
        <v>132</v>
      </c>
      <c r="C3" s="16" t="s">
        <v>141</v>
      </c>
      <c r="D3" s="11"/>
    </row>
    <row r="4" spans="1:6" ht="13.5" customHeight="1" x14ac:dyDescent="0.25">
      <c r="A4" s="7" t="s">
        <v>122</v>
      </c>
      <c r="B4" s="15" t="s">
        <v>133</v>
      </c>
      <c r="C4" s="17" t="s">
        <v>142</v>
      </c>
      <c r="D4" s="8"/>
    </row>
    <row r="5" spans="1:6" ht="13.5" customHeight="1" x14ac:dyDescent="0.25">
      <c r="A5" s="7"/>
      <c r="B5" s="15"/>
      <c r="C5" s="15"/>
      <c r="D5" s="8"/>
    </row>
    <row r="6" spans="1:6" ht="13.5" customHeight="1" x14ac:dyDescent="0.25">
      <c r="A6" s="7" t="s">
        <v>123</v>
      </c>
      <c r="B6" s="15" t="s">
        <v>134</v>
      </c>
      <c r="C6" s="17" t="s">
        <v>143</v>
      </c>
      <c r="D6" s="8"/>
    </row>
    <row r="7" spans="1:6" ht="13.5" customHeight="1" x14ac:dyDescent="0.25">
      <c r="A7" s="7"/>
      <c r="B7" s="15" t="s">
        <v>135</v>
      </c>
      <c r="C7" s="15"/>
      <c r="D7" s="8"/>
    </row>
    <row r="8" spans="1:6" ht="13.5" customHeight="1" x14ac:dyDescent="0.25">
      <c r="A8" s="7"/>
      <c r="B8" s="15"/>
      <c r="C8" s="15"/>
      <c r="D8" s="8"/>
    </row>
    <row r="9" spans="1:6" ht="15.75" thickBot="1" x14ac:dyDescent="0.3">
      <c r="A9" s="9" t="s">
        <v>124</v>
      </c>
      <c r="B9" s="18" t="s">
        <v>136</v>
      </c>
      <c r="C9" s="18" t="s">
        <v>144</v>
      </c>
      <c r="D9" s="10"/>
    </row>
    <row r="11" spans="1:6" ht="15.75" thickBot="1" x14ac:dyDescent="0.3"/>
    <row r="12" spans="1:6" x14ac:dyDescent="0.25">
      <c r="A12" s="6" t="s">
        <v>126</v>
      </c>
      <c r="B12" s="11"/>
    </row>
    <row r="13" spans="1:6" s="2" customFormat="1" ht="21" customHeight="1" x14ac:dyDescent="0.25">
      <c r="A13" s="12" t="s">
        <v>127</v>
      </c>
      <c r="B13" s="13" t="s">
        <v>130</v>
      </c>
    </row>
    <row r="14" spans="1:6" s="2" customFormat="1" ht="21" customHeight="1" x14ac:dyDescent="0.25">
      <c r="A14" s="12" t="s">
        <v>128</v>
      </c>
      <c r="B14" s="13" t="s">
        <v>131</v>
      </c>
    </row>
    <row r="15" spans="1:6" x14ac:dyDescent="0.25">
      <c r="A15" s="7" t="s">
        <v>129</v>
      </c>
      <c r="B15" s="8"/>
    </row>
    <row r="16" spans="1:6" ht="6.75" customHeight="1" thickBot="1" x14ac:dyDescent="0.3">
      <c r="A16" s="9"/>
      <c r="B16" s="10"/>
    </row>
    <row r="19" spans="1:2" ht="15.75" thickBot="1" x14ac:dyDescent="0.3"/>
    <row r="20" spans="1:2" x14ac:dyDescent="0.25">
      <c r="A20" s="6" t="s">
        <v>137</v>
      </c>
      <c r="B20" s="11"/>
    </row>
    <row r="21" spans="1:2" ht="12.75" customHeight="1" x14ac:dyDescent="0.25">
      <c r="A21" s="7" t="s">
        <v>138</v>
      </c>
      <c r="B21" s="8"/>
    </row>
    <row r="22" spans="1:2" x14ac:dyDescent="0.25">
      <c r="A22" s="19" t="s">
        <v>165</v>
      </c>
      <c r="B22" s="19" t="s">
        <v>149</v>
      </c>
    </row>
    <row r="23" spans="1:2" x14ac:dyDescent="0.25">
      <c r="A23" s="20" t="s">
        <v>166</v>
      </c>
      <c r="B23" s="20" t="s">
        <v>150</v>
      </c>
    </row>
    <row r="24" spans="1:2" x14ac:dyDescent="0.25">
      <c r="A24" s="20" t="s">
        <v>167</v>
      </c>
      <c r="B24" s="20" t="s">
        <v>151</v>
      </c>
    </row>
    <row r="25" spans="1:2" x14ac:dyDescent="0.25">
      <c r="A25" s="20" t="s">
        <v>168</v>
      </c>
      <c r="B25" s="21" t="s">
        <v>152</v>
      </c>
    </row>
    <row r="26" spans="1:2" x14ac:dyDescent="0.25">
      <c r="A26" s="20" t="s">
        <v>169</v>
      </c>
      <c r="B26" s="21" t="s">
        <v>153</v>
      </c>
    </row>
    <row r="27" spans="1:2" x14ac:dyDescent="0.25">
      <c r="A27" s="20" t="s">
        <v>170</v>
      </c>
      <c r="B27" s="21" t="s">
        <v>154</v>
      </c>
    </row>
    <row r="28" spans="1:2" x14ac:dyDescent="0.25">
      <c r="A28" s="20" t="s">
        <v>171</v>
      </c>
      <c r="B28" s="20" t="s">
        <v>155</v>
      </c>
    </row>
    <row r="29" spans="1:2" x14ac:dyDescent="0.25">
      <c r="A29" s="20" t="s">
        <v>172</v>
      </c>
      <c r="B29" s="20" t="s">
        <v>156</v>
      </c>
    </row>
    <row r="30" spans="1:2" x14ac:dyDescent="0.25">
      <c r="A30" s="20" t="s">
        <v>173</v>
      </c>
      <c r="B30" s="20" t="s">
        <v>157</v>
      </c>
    </row>
    <row r="31" spans="1:2" x14ac:dyDescent="0.25">
      <c r="A31" s="20" t="s">
        <v>174</v>
      </c>
      <c r="B31" s="20" t="s">
        <v>158</v>
      </c>
    </row>
    <row r="32" spans="1:2" x14ac:dyDescent="0.25">
      <c r="A32" s="20" t="s">
        <v>175</v>
      </c>
      <c r="B32" s="20" t="s">
        <v>159</v>
      </c>
    </row>
    <row r="33" spans="1:2" x14ac:dyDescent="0.25">
      <c r="A33" s="20" t="s">
        <v>176</v>
      </c>
      <c r="B33" s="20" t="s">
        <v>160</v>
      </c>
    </row>
    <row r="34" spans="1:2" ht="18" customHeight="1" x14ac:dyDescent="0.25">
      <c r="A34" s="20" t="s">
        <v>180</v>
      </c>
      <c r="B34" s="22" t="s">
        <v>161</v>
      </c>
    </row>
    <row r="35" spans="1:2" x14ac:dyDescent="0.25">
      <c r="A35" s="20" t="s">
        <v>177</v>
      </c>
      <c r="B35" s="22" t="s">
        <v>162</v>
      </c>
    </row>
    <row r="36" spans="1:2" x14ac:dyDescent="0.25">
      <c r="A36" s="20" t="s">
        <v>178</v>
      </c>
      <c r="B36" s="22" t="s">
        <v>163</v>
      </c>
    </row>
    <row r="37" spans="1:2" x14ac:dyDescent="0.25">
      <c r="A37" s="24" t="s">
        <v>179</v>
      </c>
      <c r="B37" s="23" t="s">
        <v>164</v>
      </c>
    </row>
    <row r="38" spans="1:2" x14ac:dyDescent="0.25">
      <c r="A38" s="14"/>
      <c r="B38" s="8"/>
    </row>
    <row r="39" spans="1:2" x14ac:dyDescent="0.25">
      <c r="A39" s="14" t="s">
        <v>139</v>
      </c>
      <c r="B39" s="8"/>
    </row>
    <row r="40" spans="1:2" x14ac:dyDescent="0.25">
      <c r="A40" s="14"/>
      <c r="B40" s="8"/>
    </row>
    <row r="41" spans="1:2" x14ac:dyDescent="0.25">
      <c r="A41" s="14" t="s">
        <v>140</v>
      </c>
      <c r="B41" s="8"/>
    </row>
    <row r="42" spans="1:2" ht="15.75" thickBot="1" x14ac:dyDescent="0.3">
      <c r="A42" s="9"/>
      <c r="B42" s="10"/>
    </row>
    <row r="45" spans="1:2" x14ac:dyDescent="0.25">
      <c r="A45" s="3" t="s">
        <v>145</v>
      </c>
    </row>
    <row r="48" spans="1:2" x14ac:dyDescent="0.25">
      <c r="A48" t="s">
        <v>146</v>
      </c>
    </row>
    <row r="59" spans="1:1" x14ac:dyDescent="0.25">
      <c r="A59" t="s">
        <v>203</v>
      </c>
    </row>
    <row r="60" spans="1:1" x14ac:dyDescent="0.25">
      <c r="A60" t="s">
        <v>204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</vt:i4>
      </vt:variant>
      <vt:variant>
        <vt:lpstr>Intervalos com Nome</vt:lpstr>
      </vt:variant>
      <vt:variant>
        <vt:i4>1</vt:i4>
      </vt:variant>
    </vt:vector>
  </HeadingPairs>
  <TitlesOfParts>
    <vt:vector size="5" baseType="lpstr">
      <vt:lpstr>Baixa Densidade</vt:lpstr>
      <vt:lpstr>Simulador_+CO3SO Urb</vt:lpstr>
      <vt:lpstr>Aux</vt:lpstr>
      <vt:lpstr>Auxiliar</vt:lpstr>
      <vt:lpstr>'Simulador_+CO3SO Urb'!Área_de_Impressão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 2020</dc:creator>
  <cp:lastModifiedBy>Cristina Duarte</cp:lastModifiedBy>
  <cp:lastPrinted>2020-07-10T12:05:11Z</cp:lastPrinted>
  <dcterms:created xsi:type="dcterms:W3CDTF">2017-05-14T21:42:36Z</dcterms:created>
  <dcterms:modified xsi:type="dcterms:W3CDTF">2020-08-06T10:31:42Z</dcterms:modified>
</cp:coreProperties>
</file>